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6112020\Материалы к проекту бюджета\"/>
    </mc:Choice>
  </mc:AlternateContent>
  <xr:revisionPtr revIDLastSave="0" documentId="8_{DE88CD5A-DAFA-4EAE-82B6-25F3B07926BB}" xr6:coauthVersionLast="45" xr6:coauthVersionMax="45" xr10:uidLastSave="{00000000-0000-0000-0000-000000000000}"/>
  <bookViews>
    <workbookView xWindow="-120" yWindow="-120" windowWidth="29040" windowHeight="15840" tabRatio="644" activeTab="1"/>
  </bookViews>
  <sheets>
    <sheet name="Регион ФФПП 2023" sheetId="115" r:id="rId1"/>
    <sheet name="ИНП2023" sheetId="61" r:id="rId2"/>
    <sheet name="ИБР2023" sheetId="94" r:id="rId3"/>
    <sheet name="Регион сбалансир 2021" sheetId="117" r:id="rId4"/>
  </sheets>
  <definedNames>
    <definedName name="_xlnm.Print_Titles" localSheetId="2">ИБР2023!$A:$B</definedName>
    <definedName name="_xlnm.Print_Titles" localSheetId="1">ИНП2023!$A:$B,ИНП2023!$3:$8</definedName>
    <definedName name="_xlnm.Print_Titles" localSheetId="3">'Регион сбалансир 2021'!$A:$B</definedName>
    <definedName name="_xlnm.Print_Titles" localSheetId="0">'Регион ФФПП 2023'!$A:$B</definedName>
    <definedName name="_xlnm.Print_Area" localSheetId="2">ИБР2023!$A$1:$AR$20</definedName>
    <definedName name="_xlnm.Print_Area" localSheetId="1">ИНП2023!$A$1:$U$20</definedName>
    <definedName name="_xlnm.Print_Area" localSheetId="3">'Регион сбалансир 2021'!$A$1:$L$24</definedName>
    <definedName name="_xlnm.Print_Area" localSheetId="0">'Регион ФФПП 2023'!$A$1:$O$24</definedName>
  </definedNames>
  <calcPr calcId="181029" fullCalcOnLoad="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61" l="1"/>
  <c r="O9" i="61"/>
  <c r="L12" i="115"/>
  <c r="G9" i="61"/>
  <c r="R9" i="94"/>
  <c r="E9" i="94"/>
  <c r="N9" i="94"/>
  <c r="S9" i="61"/>
  <c r="E13" i="117"/>
  <c r="C12" i="94"/>
  <c r="E12" i="94"/>
  <c r="N12" i="94"/>
  <c r="P12" i="94"/>
  <c r="R12" i="94"/>
  <c r="X12" i="94"/>
  <c r="Z12" i="94"/>
  <c r="G12" i="94"/>
  <c r="I12" i="94" s="1"/>
  <c r="L12" i="94"/>
  <c r="AI12" i="94"/>
  <c r="AL12" i="94"/>
  <c r="AO12" i="94"/>
  <c r="C13" i="94"/>
  <c r="P13" i="94" s="1"/>
  <c r="N13" i="94"/>
  <c r="E13" i="94"/>
  <c r="R13" i="94"/>
  <c r="V13" i="94"/>
  <c r="X13" i="94"/>
  <c r="AD13" i="94"/>
  <c r="G13" i="94"/>
  <c r="I13" i="94"/>
  <c r="L13" i="94"/>
  <c r="AI13" i="94"/>
  <c r="AL13" i="94"/>
  <c r="AO13" i="94"/>
  <c r="C14" i="94"/>
  <c r="N14" i="94"/>
  <c r="E14" i="94"/>
  <c r="P14" i="94"/>
  <c r="R14" i="94"/>
  <c r="T14" i="94"/>
  <c r="X14" i="94"/>
  <c r="Z14" i="94"/>
  <c r="AB14" i="94"/>
  <c r="G14" i="94"/>
  <c r="I14" i="94"/>
  <c r="L14" i="94"/>
  <c r="AP14" i="94" s="1"/>
  <c r="AI14" i="94"/>
  <c r="AL14" i="94"/>
  <c r="AO14" i="94"/>
  <c r="C15" i="94"/>
  <c r="Z15" i="94" s="1"/>
  <c r="AB15" i="94"/>
  <c r="G15" i="94"/>
  <c r="I15" i="94" s="1"/>
  <c r="L15" i="94"/>
  <c r="AI15" i="94"/>
  <c r="AL15" i="94"/>
  <c r="AO15" i="94"/>
  <c r="C16" i="94"/>
  <c r="P16" i="94" s="1"/>
  <c r="E16" i="94"/>
  <c r="N16" i="94"/>
  <c r="R16" i="94"/>
  <c r="X16" i="94"/>
  <c r="Z16" i="94"/>
  <c r="G16" i="94"/>
  <c r="I16" i="94"/>
  <c r="L16" i="94"/>
  <c r="AI16" i="94"/>
  <c r="AL16" i="94"/>
  <c r="AO16" i="94"/>
  <c r="C17" i="94"/>
  <c r="V17" i="94" s="1"/>
  <c r="N17" i="94"/>
  <c r="R17" i="94"/>
  <c r="AD17" i="94"/>
  <c r="G17" i="94"/>
  <c r="I17" i="94" s="1"/>
  <c r="L17" i="94"/>
  <c r="AI17" i="94"/>
  <c r="AL17" i="94"/>
  <c r="AO17" i="94"/>
  <c r="C18" i="94"/>
  <c r="P18" i="94" s="1"/>
  <c r="N18" i="94"/>
  <c r="E18" i="94"/>
  <c r="R18" i="94"/>
  <c r="T18" i="94"/>
  <c r="X18" i="94"/>
  <c r="AB18" i="94"/>
  <c r="G18" i="94"/>
  <c r="I18" i="94"/>
  <c r="L18" i="94"/>
  <c r="AI18" i="94"/>
  <c r="AL18" i="94"/>
  <c r="AO18" i="94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 s="1"/>
  <c r="AP19" i="94" s="1"/>
  <c r="AQ19" i="94" s="1"/>
  <c r="L19" i="94"/>
  <c r="AI19" i="94"/>
  <c r="AL19" i="94"/>
  <c r="AO19" i="94"/>
  <c r="G12" i="61"/>
  <c r="K12" i="61"/>
  <c r="O12" i="61"/>
  <c r="S12" i="61"/>
  <c r="G13" i="61"/>
  <c r="T13" i="61" s="1"/>
  <c r="K13" i="61"/>
  <c r="O13" i="61"/>
  <c r="S13" i="61"/>
  <c r="G14" i="61"/>
  <c r="K14" i="61"/>
  <c r="T14" i="61"/>
  <c r="F18" i="115" s="1"/>
  <c r="O14" i="61"/>
  <c r="S14" i="61"/>
  <c r="G15" i="61"/>
  <c r="K15" i="61"/>
  <c r="T15" i="61" s="1"/>
  <c r="O15" i="61"/>
  <c r="S15" i="61"/>
  <c r="G16" i="61"/>
  <c r="K16" i="61"/>
  <c r="T16" i="61"/>
  <c r="F20" i="115" s="1"/>
  <c r="H20" i="115" s="1"/>
  <c r="O16" i="61"/>
  <c r="S16" i="61"/>
  <c r="G17" i="61"/>
  <c r="K17" i="61"/>
  <c r="T17" i="61"/>
  <c r="F21" i="115"/>
  <c r="O17" i="61"/>
  <c r="S17" i="61"/>
  <c r="G18" i="61"/>
  <c r="T18" i="61"/>
  <c r="F22" i="115" s="1"/>
  <c r="K18" i="61"/>
  <c r="O18" i="61"/>
  <c r="S18" i="61"/>
  <c r="G19" i="61"/>
  <c r="K19" i="61"/>
  <c r="O19" i="61"/>
  <c r="S19" i="61"/>
  <c r="C20" i="61"/>
  <c r="G9" i="94"/>
  <c r="G10" i="94"/>
  <c r="I10" i="94"/>
  <c r="G11" i="94"/>
  <c r="I11" i="94"/>
  <c r="S11" i="61"/>
  <c r="S10" i="61"/>
  <c r="O11" i="61"/>
  <c r="O10" i="61"/>
  <c r="O20" i="61" s="1"/>
  <c r="G10" i="61"/>
  <c r="G11" i="61"/>
  <c r="T11" i="61" s="1"/>
  <c r="K10" i="61"/>
  <c r="K11" i="61"/>
  <c r="Z10" i="94"/>
  <c r="N10" i="94"/>
  <c r="R10" i="94"/>
  <c r="L10" i="94"/>
  <c r="AI10" i="94"/>
  <c r="AL10" i="94"/>
  <c r="AO10" i="94"/>
  <c r="X9" i="94"/>
  <c r="AD9" i="94"/>
  <c r="L9" i="94"/>
  <c r="AI9" i="94"/>
  <c r="AL9" i="94"/>
  <c r="AL20" i="94" s="1"/>
  <c r="AO9" i="94"/>
  <c r="Z11" i="94"/>
  <c r="E11" i="94"/>
  <c r="R11" i="94"/>
  <c r="L11" i="94"/>
  <c r="AI11" i="94"/>
  <c r="AL11" i="94"/>
  <c r="AO11" i="94"/>
  <c r="C16" i="115"/>
  <c r="C17" i="115"/>
  <c r="C18" i="115"/>
  <c r="C19" i="115"/>
  <c r="C20" i="115"/>
  <c r="C21" i="115"/>
  <c r="C22" i="115"/>
  <c r="H22" i="115" s="1"/>
  <c r="C23" i="115"/>
  <c r="Q20" i="61"/>
  <c r="P20" i="61"/>
  <c r="AJ20" i="94"/>
  <c r="AG20" i="94"/>
  <c r="AJ51" i="94"/>
  <c r="AC51" i="94"/>
  <c r="AG51" i="94"/>
  <c r="J20" i="94"/>
  <c r="J14" i="117"/>
  <c r="J15" i="117"/>
  <c r="K15" i="117" s="1"/>
  <c r="J16" i="117"/>
  <c r="K16" i="117" s="1"/>
  <c r="J17" i="117"/>
  <c r="J18" i="117"/>
  <c r="J19" i="117"/>
  <c r="K19" i="117" s="1"/>
  <c r="J20" i="117"/>
  <c r="J21" i="117"/>
  <c r="J22" i="117"/>
  <c r="K22" i="117"/>
  <c r="J23" i="117"/>
  <c r="J13" i="117"/>
  <c r="E14" i="117"/>
  <c r="K14" i="117"/>
  <c r="E15" i="117"/>
  <c r="E16" i="117"/>
  <c r="E17" i="117"/>
  <c r="K17" i="117" s="1"/>
  <c r="E18" i="117"/>
  <c r="E19" i="117"/>
  <c r="E20" i="117"/>
  <c r="K20" i="117" s="1"/>
  <c r="E21" i="117"/>
  <c r="K21" i="117"/>
  <c r="E22" i="117"/>
  <c r="E23" i="117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V34" i="94"/>
  <c r="Z33" i="94"/>
  <c r="X33" i="94"/>
  <c r="V33" i="94"/>
  <c r="Z32" i="94"/>
  <c r="Z51" i="94" s="1"/>
  <c r="X32" i="94"/>
  <c r="V32" i="94"/>
  <c r="V51" i="94" s="1"/>
  <c r="AE20" i="94"/>
  <c r="AF20" i="94"/>
  <c r="F20" i="94"/>
  <c r="L20" i="61"/>
  <c r="H20" i="61"/>
  <c r="D20" i="61"/>
  <c r="X10" i="94"/>
  <c r="E10" i="94"/>
  <c r="T10" i="94"/>
  <c r="V10" i="94"/>
  <c r="AD18" i="94"/>
  <c r="V18" i="94"/>
  <c r="AD16" i="94"/>
  <c r="V16" i="94"/>
  <c r="AD14" i="94"/>
  <c r="V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T12" i="61"/>
  <c r="X15" i="94"/>
  <c r="AD15" i="94"/>
  <c r="F16" i="115"/>
  <c r="H16" i="115" s="1"/>
  <c r="H21" i="115"/>
  <c r="K18" i="117"/>
  <c r="K23" i="117"/>
  <c r="Z17" i="94"/>
  <c r="T17" i="94"/>
  <c r="AB16" i="94"/>
  <c r="T16" i="94"/>
  <c r="AP16" i="94"/>
  <c r="Z13" i="94"/>
  <c r="T13" i="94"/>
  <c r="AB12" i="94"/>
  <c r="T12" i="94"/>
  <c r="T9" i="61"/>
  <c r="F15" i="115"/>
  <c r="H15" i="115"/>
  <c r="F17" i="115" l="1"/>
  <c r="X20" i="94"/>
  <c r="F13" i="115"/>
  <c r="AQ14" i="94"/>
  <c r="AQ16" i="94"/>
  <c r="F19" i="115"/>
  <c r="I9" i="94"/>
  <c r="I20" i="94" s="1"/>
  <c r="G20" i="94"/>
  <c r="C24" i="115"/>
  <c r="X51" i="94"/>
  <c r="J24" i="117"/>
  <c r="AD20" i="94"/>
  <c r="T10" i="61"/>
  <c r="G20" i="61"/>
  <c r="S20" i="61"/>
  <c r="AP11" i="94"/>
  <c r="AI20" i="94"/>
  <c r="P15" i="94"/>
  <c r="P20" i="94" s="1"/>
  <c r="N15" i="94"/>
  <c r="N20" i="94" s="1"/>
  <c r="R15" i="94"/>
  <c r="R20" i="94" s="1"/>
  <c r="V15" i="94"/>
  <c r="T15" i="94"/>
  <c r="T20" i="94" s="1"/>
  <c r="C20" i="94"/>
  <c r="E15" i="94"/>
  <c r="V20" i="94"/>
  <c r="AO20" i="94"/>
  <c r="L20" i="94"/>
  <c r="AP10" i="94"/>
  <c r="T19" i="61"/>
  <c r="H18" i="115"/>
  <c r="AP18" i="94"/>
  <c r="E17" i="94"/>
  <c r="X17" i="94"/>
  <c r="P17" i="94"/>
  <c r="AB17" i="94"/>
  <c r="AB20" i="94" s="1"/>
  <c r="AP12" i="94"/>
  <c r="K13" i="117"/>
  <c r="E24" i="117"/>
  <c r="K20" i="61"/>
  <c r="Z18" i="94"/>
  <c r="Z20" i="94" s="1"/>
  <c r="AB13" i="94"/>
  <c r="AP13" i="94" s="1"/>
  <c r="AQ13" i="94" l="1"/>
  <c r="AQ18" i="94"/>
  <c r="AQ11" i="94"/>
  <c r="AQ12" i="94"/>
  <c r="AP17" i="94"/>
  <c r="F23" i="115"/>
  <c r="U19" i="61"/>
  <c r="D23" i="115" s="1"/>
  <c r="AP9" i="94"/>
  <c r="H17" i="115"/>
  <c r="AQ10" i="94"/>
  <c r="H19" i="115"/>
  <c r="AP15" i="94"/>
  <c r="E20" i="94"/>
  <c r="K24" i="117"/>
  <c r="L13" i="117"/>
  <c r="L24" i="117" s="1"/>
  <c r="F14" i="115"/>
  <c r="H13" i="115"/>
  <c r="T20" i="61"/>
  <c r="U20" i="61" l="1"/>
  <c r="D24" i="115" s="1"/>
  <c r="U18" i="61"/>
  <c r="D22" i="115" s="1"/>
  <c r="U11" i="61"/>
  <c r="D15" i="115" s="1"/>
  <c r="U14" i="61"/>
  <c r="D18" i="115" s="1"/>
  <c r="U12" i="61"/>
  <c r="D16" i="115" s="1"/>
  <c r="U13" i="61"/>
  <c r="D17" i="115" s="1"/>
  <c r="U9" i="61"/>
  <c r="D13" i="115" s="1"/>
  <c r="U17" i="61"/>
  <c r="D21" i="115" s="1"/>
  <c r="U16" i="61"/>
  <c r="D20" i="115" s="1"/>
  <c r="U15" i="61"/>
  <c r="D19" i="115" s="1"/>
  <c r="U10" i="61"/>
  <c r="D14" i="115" s="1"/>
  <c r="AQ9" i="94"/>
  <c r="AQ20" i="94" s="1"/>
  <c r="AP20" i="94"/>
  <c r="H14" i="115"/>
  <c r="H24" i="115" s="1"/>
  <c r="AQ15" i="94"/>
  <c r="AR15" i="94"/>
  <c r="E19" i="115" s="1"/>
  <c r="G19" i="115" s="1"/>
  <c r="H23" i="115"/>
  <c r="F24" i="115"/>
  <c r="J2" i="115" s="1"/>
  <c r="L14" i="117"/>
  <c r="L18" i="117"/>
  <c r="L20" i="117"/>
  <c r="L22" i="117"/>
  <c r="L21" i="117"/>
  <c r="L19" i="117"/>
  <c r="L15" i="117"/>
  <c r="L16" i="117"/>
  <c r="L23" i="117"/>
  <c r="L17" i="117"/>
  <c r="AR17" i="94"/>
  <c r="E21" i="115" s="1"/>
  <c r="G21" i="115" s="1"/>
  <c r="AQ17" i="94"/>
  <c r="I15" i="115" l="1"/>
  <c r="AR20" i="94"/>
  <c r="E24" i="115" s="1"/>
  <c r="AR16" i="94"/>
  <c r="E20" i="115" s="1"/>
  <c r="G20" i="115" s="1"/>
  <c r="AR14" i="94"/>
  <c r="E18" i="115" s="1"/>
  <c r="G18" i="115" s="1"/>
  <c r="AR19" i="94"/>
  <c r="E23" i="115" s="1"/>
  <c r="AR11" i="94"/>
  <c r="E15" i="115" s="1"/>
  <c r="G15" i="115" s="1"/>
  <c r="AR13" i="94"/>
  <c r="E17" i="115" s="1"/>
  <c r="G17" i="115" s="1"/>
  <c r="AR12" i="94"/>
  <c r="E16" i="115" s="1"/>
  <c r="G16" i="115" s="1"/>
  <c r="AR10" i="94"/>
  <c r="E14" i="115" s="1"/>
  <c r="G14" i="115" s="1"/>
  <c r="AR18" i="94"/>
  <c r="E22" i="115" s="1"/>
  <c r="G22" i="115" s="1"/>
  <c r="I17" i="115"/>
  <c r="I21" i="115"/>
  <c r="I18" i="115"/>
  <c r="I19" i="115"/>
  <c r="I22" i="115"/>
  <c r="AR9" i="94"/>
  <c r="E13" i="115" s="1"/>
  <c r="G13" i="115" s="1"/>
  <c r="I20" i="115"/>
  <c r="I16" i="115"/>
  <c r="J18" i="115" l="1"/>
  <c r="G23" i="115"/>
  <c r="I23" i="115"/>
  <c r="J16" i="115"/>
  <c r="J19" i="115"/>
  <c r="J21" i="115"/>
  <c r="G24" i="115"/>
  <c r="I13" i="115"/>
  <c r="J22" i="115"/>
  <c r="J15" i="115"/>
  <c r="J20" i="115"/>
  <c r="J17" i="115"/>
  <c r="I14" i="115"/>
  <c r="J23" i="115" l="1"/>
  <c r="J14" i="115"/>
  <c r="J13" i="115"/>
  <c r="I24" i="115"/>
  <c r="J24" i="115" l="1"/>
  <c r="K14" i="115"/>
  <c r="K23" i="115"/>
  <c r="K20" i="115" l="1"/>
  <c r="K17" i="115"/>
  <c r="K19" i="115"/>
  <c r="K18" i="115"/>
  <c r="K15" i="115"/>
  <c r="K22" i="115"/>
  <c r="K16" i="115"/>
  <c r="K21" i="115"/>
  <c r="K13" i="115"/>
  <c r="L21" i="115" l="1"/>
  <c r="L22" i="115"/>
  <c r="L17" i="115"/>
  <c r="K24" i="115"/>
  <c r="L13" i="115"/>
  <c r="L20" i="115"/>
  <c r="L18" i="115"/>
  <c r="L16" i="115"/>
  <c r="L19" i="115"/>
  <c r="N20" i="115" l="1"/>
  <c r="O20" i="115" s="1"/>
  <c r="M20" i="115"/>
  <c r="N19" i="115"/>
  <c r="O19" i="115" s="1"/>
  <c r="M19" i="115"/>
  <c r="M18" i="115"/>
  <c r="N18" i="115"/>
  <c r="O18" i="115" s="1"/>
  <c r="M17" i="115"/>
  <c r="N17" i="115"/>
  <c r="O17" i="115" s="1"/>
  <c r="N22" i="115"/>
  <c r="O22" i="115" s="1"/>
  <c r="M22" i="115"/>
  <c r="N13" i="115"/>
  <c r="M13" i="115"/>
  <c r="N21" i="115"/>
  <c r="O21" i="115" s="1"/>
  <c r="M21" i="115"/>
  <c r="M16" i="115"/>
  <c r="N16" i="115"/>
  <c r="O16" i="115" s="1"/>
  <c r="L23" i="115"/>
  <c r="L14" i="115"/>
  <c r="L15" i="115"/>
  <c r="M15" i="115" l="1"/>
  <c r="N15" i="115"/>
  <c r="O15" i="115" s="1"/>
  <c r="N24" i="115"/>
  <c r="O13" i="115"/>
  <c r="N14" i="115"/>
  <c r="O14" i="115" s="1"/>
  <c r="M14" i="115"/>
  <c r="L24" i="115"/>
  <c r="N23" i="115"/>
  <c r="O23" i="115" s="1"/>
  <c r="M23" i="115"/>
  <c r="M24" i="115"/>
  <c r="O24" i="115" l="1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<sst xmlns="http://schemas.openxmlformats.org/spreadsheetml/2006/main" count="315" uniqueCount="166">
  <si>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</si>
  <si>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</si>
  <si>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</si>
  <si>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</si>
  <si>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</si>
  <si>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</si>
  <si>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</si>
  <si>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</si>
  <si>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</si>
  <si>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</si>
  <si>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</si>
  <si>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</si>
  <si>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</si>
  <si>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</si>
  <si>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</si>
  <si>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</si>
  <si>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</si>
  <si>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</si>
  <si>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</si>
  <si>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</si>
  <si>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</si>
  <si>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</si>
  <si>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</si>
  <si>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</si>
  <si>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</si>
  <si>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</si>
  <si>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</si>
  <si>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</si>
  <si>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</si>
  <si>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</si>
  <si>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</si>
  <si>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</si>
  <si>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</si>
  <si>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</si>
  <si>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</si>
  <si>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</si>
  <si>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</si>
  <si>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</si>
  <si>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</si>
  <si>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</si>
  <si>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</si>
  <si>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</si>
  <si>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</si>
  <si>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</si>
  <si>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</si>
  <si>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</si>
  <si>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</si>
  <si>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</si>
  <si>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</si>
  <si>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</si>
  <si>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</si>
  <si>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</si>
  <si>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</si>
  <si>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</si>
  <si>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</si>
  <si>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</si>
  <si>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</si>
  <si>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</si>
  <si>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</si>
  <si>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</si>
  <si>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</si>
  <si>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</si>
  <si>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</si>
  <si>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</si>
  <si>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</si>
  <si>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</si>
  <si>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</si>
  <si>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</si>
  <si>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</si>
  <si>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</si>
  <si>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</si>
  <si>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</si>
  <si>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</si>
  <si>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</si>
  <si>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</si>
  <si>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</si>
  <si>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</si>
  <si>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</si>
  <si>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</si>
  <si>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</si>
  <si>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</si>
  <si>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</si>
  <si>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</si>
  <si>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</si>
  <si>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</si>
  <si>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</si>
  <si>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</si>
  <si>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</si>
  <si>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</si>
  <si>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</si>
  <si>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</si>
  <si>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</si>
  <si>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</si>
  <si>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</si>
  <si>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</si>
  <si>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</si>
  <si>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</si>
  <si>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</si>
  <si>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</si>
  <si>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</si>
  <si>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</si>
  <si>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</si>
  <si>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</si>
  <si>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</si>
  <si>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</si>
  <si>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</si>
  <si>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</si>
  <si>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</si>
  <si>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</si>
  <si>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</si>
  <si>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</si>
  <si>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</si>
  <si>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</si>
  <si>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</si>
  <si>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</si>
  <si>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</si>
  <si>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</si>
  <si>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</si>
  <si>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</si>
  <si>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</si>
  <si>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</si>
  <si>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</si>
  <si>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</si>
  <si>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</si>
  <si>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</si>
  <si>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</si>
  <si>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</si>
  <si>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</si>
  <si>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</si>
  <si>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</si>
  <si>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</si>
  <si>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</si>
  <si>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</si>
  <si>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</si>
  <si>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</si>
  <si>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</si>
  <si>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</si>
  <si>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</si>
  <si>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</si>
  <si>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</si>
  <si>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</si>
  <si>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</si>
  <si>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</si>
  <si>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</si>
  <si>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</si>
  <si>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</si>
  <si>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</si>
  <si>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</si>
  <si>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</si>
  <si>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</si>
  <si>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</si>
  <si>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</si>
  <si>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</si>
  <si>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</si>
  <si>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</si>
  <si>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</si>
  <si>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</si>
  <si>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</si>
  <si>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</si>
  <si>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за счет субвенций из областного бюджета, на 2021 год</t>
  </si>
  <si>
    <t>предоставляемых за счет субвенций из областного бюджета, на 2023 год</t>
  </si>
  <si>
    <t>РАСЧЕТ индекса налогового потенциала на 2023 год</t>
  </si>
  <si>
    <t xml:space="preserve">Доля налога в оценке ФОТ (2023 год) </t>
  </si>
  <si>
    <t>РАСЧЕТ индекса бюджетных расходов на 2023 год</t>
  </si>
  <si>
    <t>Численность постоянного населения на 1.01.2020, чел.</t>
  </si>
  <si>
    <t>Численность постоянного населения на 01.01.2020,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</si>
</sst>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39" fillId="4" borderId="1" xfId="2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D305A444-A62D-4731-A380-9BA8AD3697CB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F9FC6F35-942F-44A5-99E3-E195C502A817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45" name="AutoShape 24">
          <a:extLst>
            <a:ext uri="{FF2B5EF4-FFF2-40B4-BE49-F238E27FC236}">
              <a16:creationId xmlns:a16="http://schemas.microsoft.com/office/drawing/2014/main" id="{CB0A2383-5CC2-4EF7-9BDF-ED02C2F18906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46" name="AutoShape 25">
          <a:extLst>
            <a:ext uri="{FF2B5EF4-FFF2-40B4-BE49-F238E27FC236}">
              <a16:creationId xmlns:a16="http://schemas.microsoft.com/office/drawing/2014/main" id="{C8924AF6-CF6C-458B-8563-82378C28B8E5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47" name="AutoShape 26">
          <a:extLst>
            <a:ext uri="{FF2B5EF4-FFF2-40B4-BE49-F238E27FC236}">
              <a16:creationId xmlns:a16="http://schemas.microsoft.com/office/drawing/2014/main" id="{377FE043-C03D-4DA3-A2CA-B6D716EE0EDF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48" name="AutoShape 27">
          <a:extLst>
            <a:ext uri="{FF2B5EF4-FFF2-40B4-BE49-F238E27FC236}">
              <a16:creationId xmlns:a16="http://schemas.microsoft.com/office/drawing/2014/main" id="{2B8A6100-6A91-43B0-BDD4-CFE549DF3B9C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849" name="AutoShape 28">
          <a:extLst>
            <a:ext uri="{FF2B5EF4-FFF2-40B4-BE49-F238E27FC236}">
              <a16:creationId xmlns:a16="http://schemas.microsoft.com/office/drawing/2014/main" id="{3205E494-6685-4816-8611-F513AB4195F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50" name="AutoShape 29">
          <a:extLst>
            <a:ext uri="{FF2B5EF4-FFF2-40B4-BE49-F238E27FC236}">
              <a16:creationId xmlns:a16="http://schemas.microsoft.com/office/drawing/2014/main" id="{24AABF0A-2848-40E1-B4E2-5ECCBB2EDEFF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51" name="AutoShape 30">
          <a:extLst>
            <a:ext uri="{FF2B5EF4-FFF2-40B4-BE49-F238E27FC236}">
              <a16:creationId xmlns:a16="http://schemas.microsoft.com/office/drawing/2014/main" id="{FFC144C2-FEBC-404A-810B-EB86CEBAA0B5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52" name="AutoShape 31">
          <a:extLst>
            <a:ext uri="{FF2B5EF4-FFF2-40B4-BE49-F238E27FC236}">
              <a16:creationId xmlns:a16="http://schemas.microsoft.com/office/drawing/2014/main" id="{79A5D4C7-95DD-4E49-8EC2-C3895A723F94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853" name="AutoShape 32">
          <a:extLst>
            <a:ext uri="{FF2B5EF4-FFF2-40B4-BE49-F238E27FC236}">
              <a16:creationId xmlns:a16="http://schemas.microsoft.com/office/drawing/2014/main" id="{6B119DEA-6C94-4A87-AC1F-1C6D1A7BFD2E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854" name="AutoShape 35">
          <a:extLst>
            <a:ext uri="{FF2B5EF4-FFF2-40B4-BE49-F238E27FC236}">
              <a16:creationId xmlns:a16="http://schemas.microsoft.com/office/drawing/2014/main" id="{2B7B7E56-C646-4207-8959-0302B91CCFA7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855" name="AutoShape 36">
          <a:extLst>
            <a:ext uri="{FF2B5EF4-FFF2-40B4-BE49-F238E27FC236}">
              <a16:creationId xmlns:a16="http://schemas.microsoft.com/office/drawing/2014/main" id="{6C9FFBC3-B6AE-4F3D-8BBA-327A80B812B7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856" name="AutoShape 37">
          <a:extLst>
            <a:ext uri="{FF2B5EF4-FFF2-40B4-BE49-F238E27FC236}">
              <a16:creationId xmlns:a16="http://schemas.microsoft.com/office/drawing/2014/main" id="{C10AF0B1-011E-4A68-902A-30E13D9551B3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857" name="AutoShape 38">
          <a:extLst>
            <a:ext uri="{FF2B5EF4-FFF2-40B4-BE49-F238E27FC236}">
              <a16:creationId xmlns:a16="http://schemas.microsoft.com/office/drawing/2014/main" id="{8E504C6D-4178-4C6F-BA1D-89B58B2727C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858" name="AutoShape 39">
          <a:extLst>
            <a:ext uri="{FF2B5EF4-FFF2-40B4-BE49-F238E27FC236}">
              <a16:creationId xmlns:a16="http://schemas.microsoft.com/office/drawing/2014/main" id="{B7C9C14A-2132-428F-BEA4-635AD8544339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859" name="AutoShape 40">
          <a:extLst>
            <a:ext uri="{FF2B5EF4-FFF2-40B4-BE49-F238E27FC236}">
              <a16:creationId xmlns:a16="http://schemas.microsoft.com/office/drawing/2014/main" id="{25EF27E1-BF7C-4C41-AA15-33397E6661B0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60" name="AutoShape 41">
          <a:extLst>
            <a:ext uri="{FF2B5EF4-FFF2-40B4-BE49-F238E27FC236}">
              <a16:creationId xmlns:a16="http://schemas.microsoft.com/office/drawing/2014/main" id="{5EF39464-230E-406F-95BD-9544998C172D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861" name="AutoShape 42">
          <a:extLst>
            <a:ext uri="{FF2B5EF4-FFF2-40B4-BE49-F238E27FC236}">
              <a16:creationId xmlns:a16="http://schemas.microsoft.com/office/drawing/2014/main" id="{DAD3CA52-181C-4089-888B-EB2C4FF2330C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862" name="AutoShape 43">
          <a:extLst>
            <a:ext uri="{FF2B5EF4-FFF2-40B4-BE49-F238E27FC236}">
              <a16:creationId xmlns:a16="http://schemas.microsoft.com/office/drawing/2014/main" id="{27617034-C5F4-489B-8FD4-10BAC2292FFC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863" name="AutoShape 28">
          <a:extLst>
            <a:ext uri="{FF2B5EF4-FFF2-40B4-BE49-F238E27FC236}">
              <a16:creationId xmlns:a16="http://schemas.microsoft.com/office/drawing/2014/main" id="{9A998D69-D041-4F6D-8E92-2D9966951B8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864" name="AutoShape 39">
          <a:extLst>
            <a:ext uri="{FF2B5EF4-FFF2-40B4-BE49-F238E27FC236}">
              <a16:creationId xmlns:a16="http://schemas.microsoft.com/office/drawing/2014/main" id="{7401DD85-2343-4FED-9DF1-8D4B9F63CF9C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313ED3AF-AECB-4438-B2C5-18223F174571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opLeftCell="B1" zoomScaleNormal="100" zoomScaleSheetLayoutView="85" workbookViewId="0">
      <selection activeCell="L14" sqref="L14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2"/>
      <c r="B2" s="182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1.0341255684849944</v>
      </c>
      <c r="K2" s="90"/>
      <c r="L2" s="163">
        <v>316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160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0" t="s">
        <v>155</v>
      </c>
      <c r="D6" s="180"/>
      <c r="E6" s="180"/>
      <c r="F6" s="180"/>
      <c r="G6" s="180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3" t="s">
        <v>1</v>
      </c>
      <c r="B8" s="183" t="s">
        <v>2</v>
      </c>
      <c r="C8" s="184" t="s">
        <v>165</v>
      </c>
      <c r="D8" s="183" t="s">
        <v>3</v>
      </c>
      <c r="E8" s="183" t="s">
        <v>22</v>
      </c>
      <c r="F8" s="183" t="s">
        <v>20</v>
      </c>
      <c r="G8" s="181" t="s">
        <v>23</v>
      </c>
      <c r="H8" s="183" t="s">
        <v>19</v>
      </c>
      <c r="I8" s="183" t="s">
        <v>109</v>
      </c>
      <c r="J8" s="183" t="s">
        <v>21</v>
      </c>
      <c r="K8" s="183" t="s">
        <v>106</v>
      </c>
      <c r="L8" s="10">
        <v>1</v>
      </c>
      <c r="M8" s="183" t="s">
        <v>146</v>
      </c>
      <c r="N8" s="181" t="s">
        <v>108</v>
      </c>
      <c r="O8" s="181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3"/>
      <c r="B9" s="183"/>
      <c r="C9" s="184"/>
      <c r="D9" s="183"/>
      <c r="E9" s="183"/>
      <c r="F9" s="183"/>
      <c r="G9" s="181"/>
      <c r="H9" s="183"/>
      <c r="I9" s="183"/>
      <c r="J9" s="183"/>
      <c r="K9" s="183"/>
      <c r="L9" s="181" t="s">
        <v>107</v>
      </c>
      <c r="M9" s="183"/>
      <c r="N9" s="181"/>
      <c r="O9" s="181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3"/>
      <c r="B10" s="183"/>
      <c r="C10" s="184"/>
      <c r="D10" s="183"/>
      <c r="E10" s="183"/>
      <c r="F10" s="183"/>
      <c r="G10" s="181"/>
      <c r="H10" s="183"/>
      <c r="I10" s="183"/>
      <c r="J10" s="183"/>
      <c r="K10" s="183"/>
      <c r="L10" s="185"/>
      <c r="M10" s="183"/>
      <c r="N10" s="181"/>
      <c r="O10" s="181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8"/>
      <c r="B12" s="189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316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4297</v>
      </c>
      <c r="D13" s="14">
        <f>ИНП2023!U9</f>
        <v>0.97033999999999998</v>
      </c>
      <c r="E13" s="14">
        <f>ИБР2023!AR9</f>
        <v>0.83887999999999996</v>
      </c>
      <c r="F13" s="16">
        <f>ИНП2023!T9</f>
        <v>5690.4779999999992</v>
      </c>
      <c r="G13" s="17">
        <f>F13/E13</f>
        <v>6783.4231356093833</v>
      </c>
      <c r="H13" s="20">
        <f>F13/C13</f>
        <v>1.3242909006283452</v>
      </c>
      <c r="I13" s="13">
        <f>D13/E13</f>
        <v>1.1567089452603472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1.1567089452603472</v>
      </c>
      <c r="N13" s="118">
        <f>ROUND((G13+L13),1)</f>
        <v>6783.4</v>
      </c>
      <c r="O13" s="119">
        <f>ROUND(N13/C13,3)</f>
        <v>1.579</v>
      </c>
    </row>
    <row r="14" spans="1:32" s="7" customFormat="1" ht="18.75" x14ac:dyDescent="0.3">
      <c r="A14" s="107">
        <v>2</v>
      </c>
      <c r="B14" s="18" t="s">
        <v>150</v>
      </c>
      <c r="C14" s="135">
        <v>1751</v>
      </c>
      <c r="D14" s="14">
        <f>ИНП2023!U10</f>
        <v>1.1092500000000001</v>
      </c>
      <c r="E14" s="14">
        <f>ИБР2023!AR10</f>
        <v>1.27826</v>
      </c>
      <c r="F14" s="16">
        <f>ИНП2023!T10</f>
        <v>2650.7730000000001</v>
      </c>
      <c r="G14" s="17">
        <f t="shared" ref="G14:G23" si="0">F14/E14</f>
        <v>2073.7353902961841</v>
      </c>
      <c r="H14" s="20">
        <f t="shared" ref="H14:H23" si="1">F14/C14</f>
        <v>1.5138623643632212</v>
      </c>
      <c r="I14" s="13">
        <f t="shared" ref="I14:I23" si="2">D14/E14</f>
        <v>0.86778120257224678</v>
      </c>
      <c r="J14" s="115">
        <f t="shared" ref="J14:J23" si="3">IF(I14&lt;$J$2,$J$2*($J$2-I14)*E14*C14,0)</f>
        <v>385.02303848456319</v>
      </c>
      <c r="K14" s="15">
        <f t="shared" ref="K14:K23" si="4">J14/$J$24</f>
        <v>0.55288179353504185</v>
      </c>
      <c r="L14" s="169">
        <f t="shared" ref="L14:L23" si="5">ROUND($L$12*K14/$K$24,0)</f>
        <v>175</v>
      </c>
      <c r="M14" s="13">
        <f t="shared" ref="M14:M23" si="6">I14+L14/(C14*E14*$J$2)</f>
        <v>0.94338775367450756</v>
      </c>
      <c r="N14" s="118">
        <f t="shared" ref="N14:N23" si="7">ROUND((G14+L14),1)</f>
        <v>2248.6999999999998</v>
      </c>
      <c r="O14" s="119">
        <f t="shared" ref="O14:O23" si="8">ROUND(N14/C14,3)</f>
        <v>1.284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737</v>
      </c>
      <c r="D15" s="14">
        <f>ИНП2023!U11</f>
        <v>0.91334000000000004</v>
      </c>
      <c r="E15" s="14">
        <f>ИБР2023!AR11</f>
        <v>1.27826</v>
      </c>
      <c r="F15" s="16">
        <f>ИНП2023!T11</f>
        <v>918.66800000000001</v>
      </c>
      <c r="G15" s="17">
        <f t="shared" si="0"/>
        <v>718.68633924240771</v>
      </c>
      <c r="H15" s="20">
        <f t="shared" si="1"/>
        <v>1.2464966078697421</v>
      </c>
      <c r="I15" s="13">
        <f t="shared" si="2"/>
        <v>0.71451817314161448</v>
      </c>
      <c r="J15" s="115">
        <f t="shared" si="3"/>
        <v>311.37001150680032</v>
      </c>
      <c r="K15" s="15">
        <f t="shared" si="4"/>
        <v>0.44711820646495803</v>
      </c>
      <c r="L15" s="169">
        <f t="shared" si="5"/>
        <v>141</v>
      </c>
      <c r="M15" s="13">
        <f t="shared" si="6"/>
        <v>0.85924836897947654</v>
      </c>
      <c r="N15" s="118">
        <f t="shared" si="7"/>
        <v>859.7</v>
      </c>
      <c r="O15" s="119">
        <f t="shared" si="8"/>
        <v>1.1659999999999999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ИНП2023!C12</f>
        <v>0</v>
      </c>
      <c r="D16" s="14" t="e">
        <f>ИНП2023!U12</f>
        <v>#DIV/0!</v>
      </c>
      <c r="E16" s="14" t="e">
        <f>ИБР2023!AR12</f>
        <v>#DIV/0!</v>
      </c>
      <c r="F16" s="16">
        <f>ИНП2023!T12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ИНП2023!C13</f>
        <v>0</v>
      </c>
      <c r="D17" s="14" t="e">
        <f>ИНП2023!U13</f>
        <v>#DIV/0!</v>
      </c>
      <c r="E17" s="14" t="e">
        <f>ИБР2023!AR13</f>
        <v>#DIV/0!</v>
      </c>
      <c r="F17" s="16">
        <f>ИНП2023!T13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ИНП2023!C14</f>
        <v>0</v>
      </c>
      <c r="D18" s="14" t="e">
        <f>ИНП2023!U14</f>
        <v>#DIV/0!</v>
      </c>
      <c r="E18" s="14" t="e">
        <f>ИБР2023!AR14</f>
        <v>#DIV/0!</v>
      </c>
      <c r="F18" s="16">
        <f>ИНП2023!T14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ИНП2023!C15</f>
        <v>0</v>
      </c>
      <c r="D19" s="14" t="e">
        <f>ИНП2023!U15</f>
        <v>#DIV/0!</v>
      </c>
      <c r="E19" s="14" t="e">
        <f>ИБР2023!AR15</f>
        <v>#DIV/0!</v>
      </c>
      <c r="F19" s="16">
        <f>ИНП2023!T15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ИНП2023!C16</f>
        <v>0</v>
      </c>
      <c r="D20" s="14" t="e">
        <f>ИНП2023!U16</f>
        <v>#DIV/0!</v>
      </c>
      <c r="E20" s="14" t="e">
        <f>ИБР2023!AR16</f>
        <v>#DIV/0!</v>
      </c>
      <c r="F20" s="16">
        <f>ИНП2023!T16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ИНП2023!C17</f>
        <v>0</v>
      </c>
      <c r="D21" s="14" t="e">
        <f>ИНП2023!U17</f>
        <v>#DIV/0!</v>
      </c>
      <c r="E21" s="14" t="e">
        <f>ИБР2023!AR17</f>
        <v>#DIV/0!</v>
      </c>
      <c r="F21" s="16">
        <f>ИНП2023!T17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ИНП2023!C18</f>
        <v>0</v>
      </c>
      <c r="D22" s="14" t="e">
        <f>ИНП2023!U18</f>
        <v>#DIV/0!</v>
      </c>
      <c r="E22" s="14" t="e">
        <f>ИБР2023!AR18</f>
        <v>#DIV/0!</v>
      </c>
      <c r="F22" s="16">
        <f>ИНП2023!T18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ИНП2023!C19</f>
        <v>0</v>
      </c>
      <c r="D23" s="14" t="e">
        <f>ИНП2023!U19</f>
        <v>#DIV/0!</v>
      </c>
      <c r="E23" s="14" t="e">
        <f>ИБР2023!AR19</f>
        <v>#DIV/0!</v>
      </c>
      <c r="F23" s="16">
        <f>ИНП2023!T19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79" t="s">
        <v>0</v>
      </c>
      <c r="B24" s="179"/>
      <c r="C24" s="136">
        <f>SUM(C13:C23)</f>
        <v>6785</v>
      </c>
      <c r="D24" s="117">
        <f>ИНП2023!U20</f>
        <v>1</v>
      </c>
      <c r="E24" s="117">
        <f>ИБР2023!AR20</f>
        <v>1</v>
      </c>
      <c r="F24" s="22">
        <f>SUM(F13:F23)</f>
        <v>9259.9189999999999</v>
      </c>
      <c r="G24" s="22">
        <f>G13+G14+G15</f>
        <v>9575.8448651479757</v>
      </c>
      <c r="H24" s="24">
        <f>AVERAGE(H13:H15)</f>
        <v>1.3615499576204364</v>
      </c>
      <c r="I24" s="23">
        <f>AVERAGE(I13:I15)</f>
        <v>0.91300277365806937</v>
      </c>
      <c r="J24" s="22">
        <f>J13+J14+J15</f>
        <v>696.39304999136357</v>
      </c>
      <c r="K24" s="22">
        <f>K13+K14+K15</f>
        <v>0.99999999999999989</v>
      </c>
      <c r="L24" s="171">
        <f>L13+L14+L15</f>
        <v>316</v>
      </c>
      <c r="M24" s="23">
        <f>AVERAGE(M13:M15)</f>
        <v>0.98644835597144365</v>
      </c>
      <c r="N24" s="22">
        <f>SUM(N13:N15)</f>
        <v>9891.7999999999993</v>
      </c>
      <c r="O24" s="23">
        <f>AVERAGE(O13:O15)</f>
        <v>1.343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tabSelected="1" view="pageBreakPreview" zoomScale="115" zoomScaleNormal="100" zoomScaleSheetLayoutView="11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T11" sqref="T11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161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3" t="s">
        <v>1</v>
      </c>
      <c r="B4" s="183" t="s">
        <v>43</v>
      </c>
      <c r="C4" s="184" t="s">
        <v>165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3"/>
      <c r="B5" s="183"/>
      <c r="C5" s="184"/>
      <c r="D5" s="191" t="s">
        <v>33</v>
      </c>
      <c r="E5" s="191" t="s">
        <v>162</v>
      </c>
      <c r="F5" s="191" t="s">
        <v>52</v>
      </c>
      <c r="G5" s="190" t="s">
        <v>15</v>
      </c>
      <c r="H5" s="191" t="s">
        <v>55</v>
      </c>
      <c r="I5" s="183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5" t="s">
        <v>55</v>
      </c>
      <c r="Q5" s="183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3"/>
      <c r="B6" s="183"/>
      <c r="C6" s="184"/>
      <c r="D6" s="191"/>
      <c r="E6" s="191"/>
      <c r="F6" s="191"/>
      <c r="G6" s="190"/>
      <c r="H6" s="191"/>
      <c r="I6" s="183"/>
      <c r="J6" s="191"/>
      <c r="K6" s="190"/>
      <c r="L6" s="191"/>
      <c r="M6" s="191"/>
      <c r="N6" s="191"/>
      <c r="O6" s="190"/>
      <c r="P6" s="195"/>
      <c r="Q6" s="183"/>
      <c r="R6" s="191"/>
      <c r="S6" s="190"/>
      <c r="T6" s="190"/>
      <c r="U6" s="190"/>
    </row>
    <row r="7" spans="1:23" s="25" customFormat="1" ht="28.5" customHeight="1" x14ac:dyDescent="0.2">
      <c r="A7" s="194" t="s">
        <v>41</v>
      </c>
      <c r="B7" s="194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3"/>
      <c r="B8" s="193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4297</v>
      </c>
      <c r="D9" s="177">
        <v>400</v>
      </c>
      <c r="E9" s="158">
        <v>14.29</v>
      </c>
      <c r="F9" s="158">
        <v>0.2</v>
      </c>
      <c r="G9" s="164">
        <f>ROUND(D9*F9*E9,3)</f>
        <v>1143.2</v>
      </c>
      <c r="H9" s="41">
        <v>1272</v>
      </c>
      <c r="I9" s="41">
        <v>0</v>
      </c>
      <c r="J9" s="33">
        <v>1</v>
      </c>
      <c r="K9" s="35">
        <f>ROUND((H9+I9)*J9,0)</f>
        <v>1272</v>
      </c>
      <c r="L9" s="157">
        <v>1182.1099999999999</v>
      </c>
      <c r="M9" s="33">
        <v>0.06</v>
      </c>
      <c r="N9" s="33">
        <v>0.3</v>
      </c>
      <c r="O9" s="159">
        <f>ROUND(L9*M9*N9,3)</f>
        <v>21.277999999999999</v>
      </c>
      <c r="P9" s="159">
        <v>3236.6</v>
      </c>
      <c r="Q9" s="178">
        <v>17.399999999999999</v>
      </c>
      <c r="R9" s="33">
        <v>1</v>
      </c>
      <c r="S9" s="165">
        <f>ROUND((P9+Q9)*R9,3)</f>
        <v>3254</v>
      </c>
      <c r="T9" s="165">
        <f>G9+K9+O9+S9</f>
        <v>5690.4779999999992</v>
      </c>
      <c r="U9" s="36">
        <f>ROUND((T9/C9)/($T$20/$C$20),5)</f>
        <v>0.97033999999999998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1751</v>
      </c>
      <c r="D10" s="177">
        <v>162</v>
      </c>
      <c r="E10" s="158">
        <v>14.29</v>
      </c>
      <c r="F10" s="158">
        <v>0.2</v>
      </c>
      <c r="G10" s="164">
        <f>ROUND(D10*F10*E10,3)</f>
        <v>462.99599999999998</v>
      </c>
      <c r="H10" s="41">
        <v>169</v>
      </c>
      <c r="I10" s="41">
        <v>0</v>
      </c>
      <c r="J10" s="33">
        <v>1</v>
      </c>
      <c r="K10" s="35">
        <f t="shared" ref="K10:K19" si="0">ROUND((H10+I10)*J10,0)</f>
        <v>169</v>
      </c>
      <c r="L10" s="157">
        <v>987.61</v>
      </c>
      <c r="M10" s="33">
        <v>0.06</v>
      </c>
      <c r="N10" s="33">
        <v>0.3</v>
      </c>
      <c r="O10" s="164">
        <f>ROUND(L10*M10*N10,3)</f>
        <v>17.777000000000001</v>
      </c>
      <c r="P10" s="159">
        <v>1978.4</v>
      </c>
      <c r="Q10" s="178">
        <v>22.6</v>
      </c>
      <c r="R10" s="33">
        <v>1</v>
      </c>
      <c r="S10" s="165">
        <f>ROUND((P10+Q10)*R10,3)</f>
        <v>2001</v>
      </c>
      <c r="T10" s="165">
        <f t="shared" ref="T10:T19" si="1">G10+K10+O10+S10</f>
        <v>2650.7730000000001</v>
      </c>
      <c r="U10" s="36">
        <f t="shared" ref="U10:U19" si="2">ROUND((T10/C10)/($T$20/$C$20),5)</f>
        <v>1.1092500000000001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737</v>
      </c>
      <c r="D11" s="177">
        <v>18</v>
      </c>
      <c r="E11" s="158">
        <v>14.29</v>
      </c>
      <c r="F11" s="158">
        <v>0.2</v>
      </c>
      <c r="G11" s="164">
        <f>ROUND(D11*F11*E11,3)</f>
        <v>51.444000000000003</v>
      </c>
      <c r="H11" s="41">
        <v>131</v>
      </c>
      <c r="I11" s="41">
        <v>0</v>
      </c>
      <c r="J11" s="33">
        <v>1</v>
      </c>
      <c r="K11" s="35">
        <f t="shared" si="0"/>
        <v>131</v>
      </c>
      <c r="L11" s="157">
        <v>1790.2</v>
      </c>
      <c r="M11" s="33">
        <v>0.06</v>
      </c>
      <c r="N11" s="33">
        <v>0.3</v>
      </c>
      <c r="O11" s="164">
        <f>ROUND(L11*M11*N11,3)</f>
        <v>32.223999999999997</v>
      </c>
      <c r="P11" s="159">
        <v>691</v>
      </c>
      <c r="Q11" s="178">
        <v>13</v>
      </c>
      <c r="R11" s="33">
        <v>1</v>
      </c>
      <c r="S11" s="165">
        <f>ROUND((P11+Q11)*R11,3)</f>
        <v>704</v>
      </c>
      <c r="T11" s="165">
        <f t="shared" si="1"/>
        <v>918.66800000000001</v>
      </c>
      <c r="U11" s="36">
        <f t="shared" si="2"/>
        <v>0.91334000000000004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2" t="s">
        <v>0</v>
      </c>
      <c r="B20" s="192"/>
      <c r="C20" s="153">
        <f>SUM(C9:C19)</f>
        <v>6785</v>
      </c>
      <c r="D20" s="160">
        <f>SUM(D9:D19)</f>
        <v>580</v>
      </c>
      <c r="E20" s="149" t="s">
        <v>7</v>
      </c>
      <c r="F20" s="149" t="s">
        <v>7</v>
      </c>
      <c r="G20" s="166">
        <f>SUM(G9:G19)</f>
        <v>1657.6399999999999</v>
      </c>
      <c r="H20" s="148">
        <f>SUM(H9:H19)</f>
        <v>1572</v>
      </c>
      <c r="I20" s="148">
        <f>SUM(I9:I19)</f>
        <v>0</v>
      </c>
      <c r="J20" s="149" t="s">
        <v>7</v>
      </c>
      <c r="K20" s="148">
        <f>SUM(K9:K19)</f>
        <v>1572</v>
      </c>
      <c r="L20" s="160">
        <f>SUM(L9:L19)</f>
        <v>3959.92</v>
      </c>
      <c r="M20" s="149" t="s">
        <v>7</v>
      </c>
      <c r="N20" s="149" t="s">
        <v>7</v>
      </c>
      <c r="O20" s="166">
        <f>SUM(O9:O19)</f>
        <v>71.278999999999996</v>
      </c>
      <c r="P20" s="152">
        <f>SUM(P9:P19)</f>
        <v>5906</v>
      </c>
      <c r="Q20" s="155">
        <f>SUM(Q9:Q19)</f>
        <v>53</v>
      </c>
      <c r="R20" s="149" t="s">
        <v>7</v>
      </c>
      <c r="S20" s="155">
        <f>SUM(S9:S19)</f>
        <v>5959</v>
      </c>
      <c r="T20" s="155">
        <f>SUM(T9:T19)</f>
        <v>9259.9189999999999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D1" activePane="topRight" state="frozenSplit"/>
      <selection activeCell="A4" sqref="A4"/>
      <selection pane="topRight" activeCell="N26" sqref="N2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3" t="s">
        <v>1</v>
      </c>
      <c r="B4" s="183" t="s">
        <v>2</v>
      </c>
      <c r="C4" s="196" t="s">
        <v>164</v>
      </c>
      <c r="D4" s="184" t="s">
        <v>142</v>
      </c>
      <c r="E4" s="196" t="s">
        <v>121</v>
      </c>
      <c r="F4" s="184"/>
      <c r="G4" s="184"/>
      <c r="H4" s="184"/>
      <c r="I4" s="196"/>
      <c r="J4" s="184"/>
      <c r="K4" s="184"/>
      <c r="L4" s="196"/>
      <c r="M4" s="184" t="s">
        <v>152</v>
      </c>
      <c r="N4" s="196" t="s">
        <v>153</v>
      </c>
      <c r="O4" s="184"/>
      <c r="P4" s="196"/>
      <c r="Q4" s="184" t="s">
        <v>142</v>
      </c>
      <c r="R4" s="196" t="s">
        <v>156</v>
      </c>
      <c r="S4" s="184" t="s">
        <v>142</v>
      </c>
      <c r="T4" s="196" t="s">
        <v>70</v>
      </c>
      <c r="U4" s="184"/>
      <c r="V4" s="196"/>
      <c r="W4" s="184" t="s">
        <v>142</v>
      </c>
      <c r="X4" s="196" t="s">
        <v>157</v>
      </c>
      <c r="Y4" s="184" t="s">
        <v>142</v>
      </c>
      <c r="Z4" s="196" t="s">
        <v>158</v>
      </c>
      <c r="AA4" s="184" t="s">
        <v>142</v>
      </c>
      <c r="AB4" s="196" t="s">
        <v>154</v>
      </c>
      <c r="AC4" s="184" t="s">
        <v>142</v>
      </c>
      <c r="AD4" s="196" t="s">
        <v>122</v>
      </c>
      <c r="AE4" s="196"/>
      <c r="AF4" s="196"/>
      <c r="AG4" s="184"/>
      <c r="AH4" s="184"/>
      <c r="AI4" s="196"/>
      <c r="AJ4" s="184"/>
      <c r="AK4" s="184"/>
      <c r="AL4" s="196"/>
      <c r="AM4" s="184"/>
      <c r="AN4" s="184"/>
      <c r="AO4" s="196"/>
      <c r="AP4" s="196" t="s">
        <v>71</v>
      </c>
      <c r="AQ4" s="196" t="s">
        <v>10</v>
      </c>
      <c r="AR4" s="196" t="s">
        <v>36</v>
      </c>
    </row>
    <row r="5" spans="1:46" ht="13.15" customHeight="1" x14ac:dyDescent="0.2">
      <c r="A5" s="183"/>
      <c r="B5" s="197"/>
      <c r="C5" s="196"/>
      <c r="D5" s="184"/>
      <c r="E5" s="196"/>
      <c r="F5" s="184"/>
      <c r="G5" s="184"/>
      <c r="H5" s="184"/>
      <c r="I5" s="196"/>
      <c r="J5" s="184"/>
      <c r="K5" s="184"/>
      <c r="L5" s="196"/>
      <c r="M5" s="184"/>
      <c r="N5" s="196"/>
      <c r="O5" s="184"/>
      <c r="P5" s="196"/>
      <c r="Q5" s="184"/>
      <c r="R5" s="196"/>
      <c r="S5" s="184"/>
      <c r="T5" s="196"/>
      <c r="U5" s="184"/>
      <c r="V5" s="196"/>
      <c r="W5" s="184"/>
      <c r="X5" s="196"/>
      <c r="Y5" s="184"/>
      <c r="Z5" s="196"/>
      <c r="AA5" s="184"/>
      <c r="AB5" s="196"/>
      <c r="AC5" s="184"/>
      <c r="AD5" s="196"/>
      <c r="AE5" s="196"/>
      <c r="AF5" s="196"/>
      <c r="AG5" s="184"/>
      <c r="AH5" s="184"/>
      <c r="AI5" s="196"/>
      <c r="AJ5" s="184"/>
      <c r="AK5" s="184"/>
      <c r="AL5" s="196"/>
      <c r="AM5" s="184"/>
      <c r="AN5" s="184"/>
      <c r="AO5" s="196"/>
      <c r="AP5" s="196"/>
      <c r="AQ5" s="196"/>
      <c r="AR5" s="196"/>
    </row>
    <row r="6" spans="1:46" ht="152.25" customHeight="1" x14ac:dyDescent="0.2">
      <c r="A6" s="183"/>
      <c r="B6" s="183"/>
      <c r="C6" s="196"/>
      <c r="D6" s="184"/>
      <c r="E6" s="196"/>
      <c r="F6" s="184"/>
      <c r="G6" s="184"/>
      <c r="H6" s="184"/>
      <c r="I6" s="196"/>
      <c r="J6" s="184"/>
      <c r="K6" s="184"/>
      <c r="L6" s="196"/>
      <c r="M6" s="184"/>
      <c r="N6" s="196"/>
      <c r="O6" s="184"/>
      <c r="P6" s="196"/>
      <c r="Q6" s="184"/>
      <c r="R6" s="196"/>
      <c r="S6" s="184"/>
      <c r="T6" s="196"/>
      <c r="U6" s="184"/>
      <c r="V6" s="196"/>
      <c r="W6" s="184"/>
      <c r="X6" s="196"/>
      <c r="Y6" s="184"/>
      <c r="Z6" s="196"/>
      <c r="AA6" s="184"/>
      <c r="AB6" s="196"/>
      <c r="AC6" s="184"/>
      <c r="AD6" s="196"/>
      <c r="AE6" s="196"/>
      <c r="AF6" s="196"/>
      <c r="AG6" s="184"/>
      <c r="AH6" s="184"/>
      <c r="AI6" s="196"/>
      <c r="AJ6" s="184"/>
      <c r="AK6" s="184"/>
      <c r="AL6" s="196"/>
      <c r="AM6" s="184"/>
      <c r="AN6" s="184"/>
      <c r="AO6" s="196"/>
      <c r="AP6" s="196"/>
      <c r="AQ6" s="196"/>
      <c r="AR6" s="196"/>
      <c r="AT6" s="7"/>
    </row>
    <row r="7" spans="1:46" x14ac:dyDescent="0.2">
      <c r="A7" s="201" t="s">
        <v>72</v>
      </c>
      <c r="B7" s="202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00"/>
      <c r="B8" s="200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4297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4.0000000000000001E-3</v>
      </c>
      <c r="N9" s="58">
        <f>C9*M9</f>
        <v>17.187999999999999</v>
      </c>
      <c r="O9" s="77"/>
      <c r="P9" s="58">
        <f>C9*O9</f>
        <v>0</v>
      </c>
      <c r="Q9" s="77">
        <v>0.433</v>
      </c>
      <c r="R9" s="58">
        <f>C9*Q9</f>
        <v>1860.6009999999999</v>
      </c>
      <c r="S9" s="77">
        <v>4.0000000000000001E-3</v>
      </c>
      <c r="T9" s="58">
        <f>C9*S9</f>
        <v>17.187999999999999</v>
      </c>
      <c r="U9" s="77"/>
      <c r="V9" s="58">
        <f>C9*U9</f>
        <v>0</v>
      </c>
      <c r="W9" s="77">
        <v>0.112</v>
      </c>
      <c r="X9" s="58">
        <f>C9*W9</f>
        <v>481.26400000000001</v>
      </c>
      <c r="Y9" s="77">
        <v>0.26400000000000001</v>
      </c>
      <c r="Z9" s="58">
        <f>C9*Y9</f>
        <v>1134.4080000000001</v>
      </c>
      <c r="AA9" s="77">
        <v>0.29399999999999998</v>
      </c>
      <c r="AB9" s="58">
        <f>C9*AA9</f>
        <v>1263.318</v>
      </c>
      <c r="AC9" s="77">
        <v>4.0000000000000001E-3</v>
      </c>
      <c r="AD9" s="58">
        <f t="shared" ref="AD9:AD19" si="0">C9*AC9</f>
        <v>17.187999999999999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4791.1550000000007</v>
      </c>
      <c r="AQ9" s="146">
        <f t="shared" ref="AQ9:AQ19" si="1">AP9/C9</f>
        <v>1.1150000000000002</v>
      </c>
      <c r="AR9" s="147">
        <f t="shared" ref="AR9:AR19" si="2">ROUND((AP9/C9)/($AP$20/$C$20),5)</f>
        <v>0.83887999999999996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1751</v>
      </c>
      <c r="D10" s="77">
        <v>0.58399999999999996</v>
      </c>
      <c r="E10" s="58">
        <f t="shared" ref="E10:E19" si="3">C10*D10</f>
        <v>1022.5839999999999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4.0000000000000001E-3</v>
      </c>
      <c r="N10" s="58">
        <f t="shared" ref="N10:N19" si="7">C10*M10</f>
        <v>7.0040000000000004</v>
      </c>
      <c r="O10" s="77"/>
      <c r="P10" s="58">
        <f t="shared" ref="P10:P19" si="8">C10*O10</f>
        <v>0</v>
      </c>
      <c r="Q10" s="77">
        <v>0.433</v>
      </c>
      <c r="R10" s="58">
        <f t="shared" ref="R10:R19" si="9">C10*Q10</f>
        <v>758.18299999999999</v>
      </c>
      <c r="S10" s="77">
        <v>4.0000000000000001E-3</v>
      </c>
      <c r="T10" s="58">
        <f t="shared" ref="T10:T19" si="10">C10*S10</f>
        <v>7.0040000000000004</v>
      </c>
      <c r="U10" s="77"/>
      <c r="V10" s="58">
        <f t="shared" ref="V10:V19" si="11">C10*U10</f>
        <v>0</v>
      </c>
      <c r="W10" s="77">
        <v>0.112</v>
      </c>
      <c r="X10" s="58">
        <f t="shared" ref="X10:X19" si="12">C10*W10</f>
        <v>196.11199999999999</v>
      </c>
      <c r="Y10" s="77">
        <v>0.26400000000000001</v>
      </c>
      <c r="Z10" s="58">
        <f t="shared" ref="Z10:Z19" si="13">C10*Y10</f>
        <v>462.26400000000001</v>
      </c>
      <c r="AA10" s="77">
        <v>0.29399999999999998</v>
      </c>
      <c r="AB10" s="58">
        <f t="shared" ref="AB10:AB19" si="14">C10*AA10</f>
        <v>514.79399999999998</v>
      </c>
      <c r="AC10" s="77">
        <v>4.0000000000000001E-3</v>
      </c>
      <c r="AD10" s="58">
        <f t="shared" si="0"/>
        <v>7.0040000000000004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2974.9489999999996</v>
      </c>
      <c r="AQ10" s="146">
        <f t="shared" si="1"/>
        <v>1.6989999999999998</v>
      </c>
      <c r="AR10" s="147">
        <f t="shared" si="2"/>
        <v>1.27826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737</v>
      </c>
      <c r="D11" s="77">
        <v>0.58399999999999996</v>
      </c>
      <c r="E11" s="58">
        <f t="shared" si="3"/>
        <v>430.40799999999996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4.0000000000000001E-3</v>
      </c>
      <c r="N11" s="58">
        <f t="shared" si="7"/>
        <v>2.948</v>
      </c>
      <c r="O11" s="77"/>
      <c r="P11" s="58">
        <f t="shared" si="8"/>
        <v>0</v>
      </c>
      <c r="Q11" s="77">
        <v>0.433</v>
      </c>
      <c r="R11" s="58">
        <f t="shared" si="9"/>
        <v>319.12099999999998</v>
      </c>
      <c r="S11" s="77">
        <v>4.0000000000000001E-3</v>
      </c>
      <c r="T11" s="58">
        <f t="shared" si="10"/>
        <v>2.948</v>
      </c>
      <c r="U11" s="77"/>
      <c r="V11" s="58">
        <f t="shared" si="11"/>
        <v>0</v>
      </c>
      <c r="W11" s="77">
        <v>0.112</v>
      </c>
      <c r="X11" s="58">
        <f t="shared" si="12"/>
        <v>82.543999999999997</v>
      </c>
      <c r="Y11" s="77">
        <v>0.26400000000000001</v>
      </c>
      <c r="Z11" s="58">
        <f t="shared" si="13"/>
        <v>194.56800000000001</v>
      </c>
      <c r="AA11" s="77">
        <v>0.29399999999999998</v>
      </c>
      <c r="AB11" s="58">
        <f t="shared" si="14"/>
        <v>216.678</v>
      </c>
      <c r="AC11" s="77">
        <v>4.0000000000000001E-3</v>
      </c>
      <c r="AD11" s="58">
        <f t="shared" si="0"/>
        <v>2.948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1252.1629999999998</v>
      </c>
      <c r="AQ11" s="146">
        <f t="shared" si="1"/>
        <v>1.6989999999999996</v>
      </c>
      <c r="AR11" s="147">
        <f t="shared" si="2"/>
        <v>1.27826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ИНП2023!C12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ИНП2023!C13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ИНП2023!C14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ИНП2023!C15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ИНП2023!C16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ИНП2023!C17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ИНП2023!C18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ИНП2023!C19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2" t="s">
        <v>0</v>
      </c>
      <c r="B20" s="192"/>
      <c r="C20" s="148">
        <f>SUM(C9:C19)</f>
        <v>6785</v>
      </c>
      <c r="D20" s="149" t="s">
        <v>88</v>
      </c>
      <c r="E20" s="155">
        <f>SUM(E9:E19)</f>
        <v>1452.992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27.14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2937.9049999999997</v>
      </c>
      <c r="S20" s="151" t="s">
        <v>7</v>
      </c>
      <c r="T20" s="155">
        <f>SUM(T9:T19)</f>
        <v>27.14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759.92</v>
      </c>
      <c r="Y20" s="151" t="s">
        <v>7</v>
      </c>
      <c r="Z20" s="155">
        <f>SUM(Z9:Z19)</f>
        <v>1791.24</v>
      </c>
      <c r="AA20" s="151" t="s">
        <v>7</v>
      </c>
      <c r="AB20" s="155">
        <f>SUM(AB9:AB19)</f>
        <v>1994.79</v>
      </c>
      <c r="AC20" s="151" t="s">
        <v>7</v>
      </c>
      <c r="AD20" s="155">
        <f>SUM(AD9:AD19)</f>
        <v>27.14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9018.2669999999998</v>
      </c>
      <c r="AQ20" s="152">
        <f>SUM(AQ9:AQ11)</f>
        <v>4.5129999999999999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3" t="s">
        <v>1</v>
      </c>
      <c r="B27" s="203" t="s">
        <v>2</v>
      </c>
      <c r="C27" s="196" t="s">
        <v>91</v>
      </c>
      <c r="D27" s="184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4" t="s">
        <v>61</v>
      </c>
      <c r="U27" s="127"/>
      <c r="V27" s="196" t="s">
        <v>62</v>
      </c>
      <c r="W27" s="184" t="s">
        <v>63</v>
      </c>
      <c r="X27" s="196" t="s">
        <v>64</v>
      </c>
      <c r="Y27" s="184" t="s">
        <v>65</v>
      </c>
      <c r="Z27" s="196" t="s">
        <v>66</v>
      </c>
      <c r="AA27" s="207"/>
      <c r="AB27" s="207"/>
      <c r="AC27" s="210" t="s">
        <v>67</v>
      </c>
      <c r="AD27" s="184" t="s">
        <v>68</v>
      </c>
      <c r="AE27" s="184" t="s">
        <v>68</v>
      </c>
      <c r="AF27" s="184" t="s">
        <v>68</v>
      </c>
      <c r="AG27" s="184" t="s">
        <v>67</v>
      </c>
      <c r="AH27" s="127"/>
      <c r="AI27" s="184" t="s">
        <v>68</v>
      </c>
      <c r="AJ27" s="184" t="s">
        <v>67</v>
      </c>
      <c r="AK27" s="127"/>
      <c r="AL27" s="184" t="s">
        <v>68</v>
      </c>
      <c r="AM27" s="184" t="s">
        <v>92</v>
      </c>
      <c r="AN27" s="196" t="s">
        <v>93</v>
      </c>
      <c r="AO27" s="184" t="s">
        <v>69</v>
      </c>
    </row>
    <row r="28" spans="1:45" ht="12.75" hidden="1" customHeight="1" x14ac:dyDescent="0.2">
      <c r="A28" s="204"/>
      <c r="B28" s="206"/>
      <c r="C28" s="196"/>
      <c r="D28" s="184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4"/>
      <c r="U28" s="127"/>
      <c r="V28" s="196"/>
      <c r="W28" s="184"/>
      <c r="X28" s="196"/>
      <c r="Y28" s="184"/>
      <c r="Z28" s="196"/>
      <c r="AA28" s="208"/>
      <c r="AB28" s="208"/>
      <c r="AC28" s="211"/>
      <c r="AD28" s="184"/>
      <c r="AE28" s="184"/>
      <c r="AF28" s="184"/>
      <c r="AG28" s="184"/>
      <c r="AH28" s="127"/>
      <c r="AI28" s="184"/>
      <c r="AJ28" s="184"/>
      <c r="AK28" s="127"/>
      <c r="AL28" s="184"/>
      <c r="AM28" s="184"/>
      <c r="AN28" s="196"/>
      <c r="AO28" s="184"/>
    </row>
    <row r="29" spans="1:45" ht="34.5" hidden="1" customHeight="1" x14ac:dyDescent="0.2">
      <c r="A29" s="205"/>
      <c r="B29" s="205"/>
      <c r="C29" s="196"/>
      <c r="D29" s="184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4"/>
      <c r="U29" s="127"/>
      <c r="V29" s="196"/>
      <c r="W29" s="184"/>
      <c r="X29" s="196"/>
      <c r="Y29" s="184"/>
      <c r="Z29" s="196"/>
      <c r="AA29" s="209"/>
      <c r="AB29" s="209"/>
      <c r="AC29" s="212"/>
      <c r="AD29" s="184"/>
      <c r="AE29" s="184"/>
      <c r="AF29" s="184"/>
      <c r="AG29" s="184"/>
      <c r="AH29" s="127"/>
      <c r="AI29" s="184"/>
      <c r="AJ29" s="184"/>
      <c r="AK29" s="127"/>
      <c r="AL29" s="184"/>
      <c r="AM29" s="184"/>
      <c r="AN29" s="196"/>
      <c r="AO29" s="184"/>
    </row>
    <row r="30" spans="1:45" ht="14.25" hidden="1" customHeight="1" thickBot="1" x14ac:dyDescent="0.25">
      <c r="A30" s="198" t="s">
        <v>72</v>
      </c>
      <c r="B30" s="199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213"/>
      <c r="B31" s="214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215" t="s">
        <v>0</v>
      </c>
      <c r="B51" s="216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X27:X29"/>
    <mergeCell ref="Y27:Y29"/>
    <mergeCell ref="T27:T29"/>
    <mergeCell ref="A20:B20"/>
    <mergeCell ref="A27:A29"/>
    <mergeCell ref="B27:B29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B4:B6"/>
    <mergeCell ref="O4:O6"/>
    <mergeCell ref="P4:P6"/>
    <mergeCell ref="R4:R6"/>
    <mergeCell ref="S4:S6"/>
    <mergeCell ref="K4:K6"/>
    <mergeCell ref="T4:T6"/>
    <mergeCell ref="I4:I6"/>
    <mergeCell ref="F4:F6"/>
    <mergeCell ref="G4:G6"/>
    <mergeCell ref="H4:H6"/>
    <mergeCell ref="M4:M6"/>
    <mergeCell ref="N4:N6"/>
    <mergeCell ref="AO4:AO6"/>
    <mergeCell ref="AM4:AM6"/>
    <mergeCell ref="AG4:AG6"/>
    <mergeCell ref="AE4:AE6"/>
    <mergeCell ref="AF4:AF6"/>
    <mergeCell ref="AJ4:AJ6"/>
    <mergeCell ref="AK4:AK6"/>
    <mergeCell ref="AL4:AL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Z4:Z6"/>
    <mergeCell ref="X4:X6"/>
    <mergeCell ref="U4:U6"/>
    <mergeCell ref="V4:V6"/>
    <mergeCell ref="Y4:Y6"/>
    <mergeCell ref="W4:W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A2" sqref="A2:B2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2">
        <f ca="1">NOW()</f>
        <v>44151.711065277777</v>
      </c>
      <c r="B2" s="182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159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3" t="s">
        <v>1</v>
      </c>
      <c r="B8" s="183" t="s">
        <v>2</v>
      </c>
      <c r="C8" s="184" t="s">
        <v>101</v>
      </c>
      <c r="D8" s="183" t="s">
        <v>110</v>
      </c>
      <c r="E8" s="181" t="s">
        <v>117</v>
      </c>
      <c r="F8" s="183" t="s">
        <v>111</v>
      </c>
      <c r="G8" s="183" t="s">
        <v>112</v>
      </c>
      <c r="H8" s="183" t="s">
        <v>113</v>
      </c>
      <c r="I8" s="183" t="s">
        <v>114</v>
      </c>
      <c r="J8" s="181" t="s">
        <v>102</v>
      </c>
      <c r="K8" s="181" t="s">
        <v>147</v>
      </c>
      <c r="L8" s="217" t="s">
        <v>118</v>
      </c>
    </row>
    <row r="9" spans="1:20" s="85" customFormat="1" ht="13.15" customHeight="1" x14ac:dyDescent="0.2">
      <c r="A9" s="183"/>
      <c r="B9" s="183"/>
      <c r="C9" s="184"/>
      <c r="D9" s="183"/>
      <c r="E9" s="181"/>
      <c r="F9" s="183"/>
      <c r="G9" s="183"/>
      <c r="H9" s="183"/>
      <c r="I9" s="183"/>
      <c r="J9" s="181"/>
      <c r="K9" s="181"/>
      <c r="L9" s="218"/>
    </row>
    <row r="10" spans="1:20" s="85" customFormat="1" ht="100.5" customHeight="1" x14ac:dyDescent="0.2">
      <c r="A10" s="183"/>
      <c r="B10" s="183"/>
      <c r="C10" s="184"/>
      <c r="D10" s="183"/>
      <c r="E10" s="181"/>
      <c r="F10" s="183"/>
      <c r="G10" s="183"/>
      <c r="H10" s="183"/>
      <c r="I10" s="183"/>
      <c r="J10" s="181"/>
      <c r="K10" s="181"/>
      <c r="L10" s="185"/>
    </row>
    <row r="11" spans="1:20" s="95" customFormat="1" ht="27" customHeight="1" x14ac:dyDescent="0.2">
      <c r="A11" s="186" t="s">
        <v>41</v>
      </c>
      <c r="B11" s="187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8"/>
      <c r="B12" s="189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79" t="s">
        <v>0</v>
      </c>
      <c r="B24" s="179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  <mergeCell ref="I8:I10"/>
    <mergeCell ref="G8:G10"/>
    <mergeCell ref="A11:B11"/>
    <mergeCell ref="A12:B12"/>
    <mergeCell ref="A24:B24"/>
    <mergeCell ref="E8:E10"/>
    <mergeCell ref="D8:D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2023</vt:lpstr>
      <vt:lpstr>ИНП2023</vt:lpstr>
      <vt:lpstr>ИБР2023</vt:lpstr>
      <vt:lpstr>Регион сбалансир 2021</vt:lpstr>
      <vt:lpstr>ИБР2023!Заголовки_для_печати</vt:lpstr>
      <vt:lpstr>ИНП2023!Заголовки_для_печати</vt:lpstr>
      <vt:lpstr>'Регион сбалансир 2021'!Заголовки_для_печати</vt:lpstr>
      <vt:lpstr>'Регион ФФПП 2023'!Заголовки_для_печати</vt:lpstr>
      <vt:lpstr>ИБР2023!Область_печати</vt:lpstr>
      <vt:lpstr>ИНП2023!Область_печати</vt:lpstr>
      <vt:lpstr>'Регион сбалансир 2021'!Область_печати</vt:lpstr>
      <vt:lpstr>'Регион ФФПП 2023'!Область_печати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2020-11-16T14:04:11Z</dcterms:modified>
</cp:coreProperties>
</file>