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4260DE51-B73C-4498-B0D4-C7555A8A242F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3" sheetId="115" r:id="rId1"/>
    <sheet name="ИНП2023" sheetId="61" r:id="rId2"/>
    <sheet name="ИБР2023" sheetId="94" r:id="rId3"/>
    <sheet name="Регион сбалансир 2023" sheetId="117" r:id="rId4"/>
  </sheets>
  <definedNames>
    <definedName name="_xlnm.Print_Titles" localSheetId="2">ИБР2023!$A:$B</definedName>
    <definedName name="_xlnm.Print_Titles" localSheetId="1">ИНП2023!$A:$B,ИНП2023!$3:$8</definedName>
    <definedName name="_xlnm.Print_Titles" localSheetId="3">'Регион сбалансир 2023'!$A:$B</definedName>
    <definedName name="_xlnm.Print_Titles" localSheetId="0">'Регион ФФПП 2023'!$A:$B</definedName>
    <definedName name="_xlnm.Print_Area" localSheetId="2">ИБР2023!$A$1:$AR$20</definedName>
    <definedName name="_xlnm.Print_Area" localSheetId="1">ИНП2023!$A$1:$U$20</definedName>
    <definedName name="_xlnm.Print_Area" localSheetId="3">'Регион сбалансир 2023'!$A$1:$L$24</definedName>
    <definedName name="_xlnm.Print_Area" localSheetId="0">'Регион ФФПП 2023'!$A$1:$O$24</definedName>
  </definedNames>
  <calcPr calcId="181029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61" l="1"/>
  <c r="L12" i="115"/>
  <c r="G9" i="61"/>
  <c r="R9" i="94"/>
  <c r="E9" i="94"/>
  <c r="N9" i="94"/>
  <c r="E13" i="117"/>
  <c r="C12" i="94"/>
  <c r="E12" i="94"/>
  <c r="N12" i="94"/>
  <c r="P12" i="94"/>
  <c r="R12" i="94"/>
  <c r="X12" i="94"/>
  <c r="Z12" i="94"/>
  <c r="G12" i="94"/>
  <c r="I12" i="94" s="1"/>
  <c r="AP12" i="94" s="1"/>
  <c r="L12" i="94"/>
  <c r="AI12" i="94"/>
  <c r="AL12" i="94"/>
  <c r="AO12" i="94"/>
  <c r="C13" i="94"/>
  <c r="P13" i="94" s="1"/>
  <c r="N13" i="94"/>
  <c r="E13" i="94"/>
  <c r="R13" i="94"/>
  <c r="V13" i="94"/>
  <c r="X13" i="94"/>
  <c r="AD13" i="94"/>
  <c r="G13" i="94"/>
  <c r="I13" i="94" s="1"/>
  <c r="L13" i="94"/>
  <c r="AI13" i="94"/>
  <c r="AL13" i="94"/>
  <c r="AO13" i="94"/>
  <c r="C14" i="94"/>
  <c r="N14" i="94"/>
  <c r="E14" i="94"/>
  <c r="P14" i="94"/>
  <c r="R14" i="94"/>
  <c r="T14" i="94"/>
  <c r="X14" i="94"/>
  <c r="Z14" i="94"/>
  <c r="AB14" i="94"/>
  <c r="G14" i="94"/>
  <c r="I14" i="94"/>
  <c r="L14" i="94"/>
  <c r="AI14" i="94"/>
  <c r="AL14" i="94"/>
  <c r="AO14" i="94"/>
  <c r="C15" i="94"/>
  <c r="AB15" i="94"/>
  <c r="G15" i="94"/>
  <c r="I15" i="94" s="1"/>
  <c r="L15" i="94"/>
  <c r="AI15" i="94"/>
  <c r="AL15" i="94"/>
  <c r="AO15" i="94"/>
  <c r="C16" i="94"/>
  <c r="P16" i="94" s="1"/>
  <c r="E16" i="94"/>
  <c r="N16" i="94"/>
  <c r="R16" i="94"/>
  <c r="X16" i="94"/>
  <c r="Z16" i="94"/>
  <c r="G16" i="94"/>
  <c r="I16" i="94"/>
  <c r="L16" i="94"/>
  <c r="AP16" i="94" s="1"/>
  <c r="AI16" i="94"/>
  <c r="AL16" i="94"/>
  <c r="AO16" i="94"/>
  <c r="C17" i="94"/>
  <c r="N17" i="94" s="1"/>
  <c r="G17" i="94"/>
  <c r="I17" i="94" s="1"/>
  <c r="L17" i="94"/>
  <c r="AI17" i="94"/>
  <c r="AL17" i="94"/>
  <c r="AO17" i="94"/>
  <c r="C18" i="94"/>
  <c r="P18" i="94" s="1"/>
  <c r="N18" i="94"/>
  <c r="E18" i="94"/>
  <c r="R18" i="94"/>
  <c r="T18" i="94"/>
  <c r="X18" i="94"/>
  <c r="AB18" i="94"/>
  <c r="G18" i="94"/>
  <c r="I18" i="94"/>
  <c r="L18" i="94"/>
  <c r="AI18" i="94"/>
  <c r="AL18" i="94"/>
  <c r="AO18" i="94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 s="1"/>
  <c r="L19" i="94"/>
  <c r="AI19" i="94"/>
  <c r="AL19" i="94"/>
  <c r="AO19" i="94"/>
  <c r="G12" i="61"/>
  <c r="T12" i="61" s="1"/>
  <c r="K12" i="61"/>
  <c r="O12" i="61"/>
  <c r="S12" i="61"/>
  <c r="G13" i="61"/>
  <c r="T13" i="61" s="1"/>
  <c r="K13" i="61"/>
  <c r="O13" i="61"/>
  <c r="S13" i="61"/>
  <c r="G14" i="61"/>
  <c r="K14" i="61"/>
  <c r="T14" i="61"/>
  <c r="O14" i="61"/>
  <c r="S14" i="61"/>
  <c r="G15" i="61"/>
  <c r="T15" i="61"/>
  <c r="K15" i="61"/>
  <c r="O15" i="61"/>
  <c r="S15" i="61"/>
  <c r="G16" i="61"/>
  <c r="K16" i="61"/>
  <c r="O16" i="61"/>
  <c r="T16" i="61" s="1"/>
  <c r="S16" i="61"/>
  <c r="G17" i="61"/>
  <c r="K17" i="61"/>
  <c r="T17" i="61"/>
  <c r="F21" i="115"/>
  <c r="O17" i="61"/>
  <c r="S17" i="61"/>
  <c r="G18" i="61"/>
  <c r="T18" i="61"/>
  <c r="F22" i="115" s="1"/>
  <c r="K18" i="61"/>
  <c r="O18" i="61"/>
  <c r="S18" i="61"/>
  <c r="G19" i="61"/>
  <c r="T19" i="61" s="1"/>
  <c r="F23" i="115" s="1"/>
  <c r="K19" i="61"/>
  <c r="O19" i="61"/>
  <c r="S19" i="61"/>
  <c r="C20" i="61"/>
  <c r="G9" i="94"/>
  <c r="G10" i="94"/>
  <c r="I10" i="94"/>
  <c r="G11" i="94"/>
  <c r="I11" i="94"/>
  <c r="S11" i="61"/>
  <c r="S20" i="61"/>
  <c r="S10" i="61"/>
  <c r="O11" i="61"/>
  <c r="O10" i="61"/>
  <c r="T10" i="61" s="1"/>
  <c r="O9" i="61"/>
  <c r="O20" i="61" s="1"/>
  <c r="G10" i="61"/>
  <c r="G11" i="61"/>
  <c r="T11" i="61" s="1"/>
  <c r="K9" i="61"/>
  <c r="K20" i="61" s="1"/>
  <c r="K10" i="61"/>
  <c r="K11" i="61"/>
  <c r="Z10" i="94"/>
  <c r="N10" i="94"/>
  <c r="R10" i="94"/>
  <c r="L10" i="94"/>
  <c r="AI10" i="94"/>
  <c r="AL10" i="94"/>
  <c r="AO10" i="94"/>
  <c r="X9" i="94"/>
  <c r="AD9" i="94"/>
  <c r="L9" i="94"/>
  <c r="AI9" i="94"/>
  <c r="AI20" i="94"/>
  <c r="AL9" i="94"/>
  <c r="AO9" i="94"/>
  <c r="AO20" i="94" s="1"/>
  <c r="Z11" i="94"/>
  <c r="E11" i="94"/>
  <c r="R11" i="94"/>
  <c r="L11" i="94"/>
  <c r="AP11" i="94" s="1"/>
  <c r="AI11" i="94"/>
  <c r="AL11" i="94"/>
  <c r="AO11" i="94"/>
  <c r="C16" i="115"/>
  <c r="C24" i="115" s="1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K14" i="117" s="1"/>
  <c r="J15" i="117"/>
  <c r="J16" i="117"/>
  <c r="J17" i="117"/>
  <c r="K17" i="117" s="1"/>
  <c r="J18" i="117"/>
  <c r="J19" i="117"/>
  <c r="J20" i="117"/>
  <c r="J21" i="117"/>
  <c r="J22" i="117"/>
  <c r="J23" i="117"/>
  <c r="J13" i="117"/>
  <c r="J24" i="117" s="1"/>
  <c r="E14" i="117"/>
  <c r="E15" i="117"/>
  <c r="K15" i="117" s="1"/>
  <c r="E16" i="117"/>
  <c r="K16" i="117" s="1"/>
  <c r="E17" i="117"/>
  <c r="E18" i="117"/>
  <c r="E19" i="117"/>
  <c r="K19" i="117" s="1"/>
  <c r="E20" i="117"/>
  <c r="K20" i="117"/>
  <c r="E21" i="117"/>
  <c r="K21" i="117" s="1"/>
  <c r="E22" i="117"/>
  <c r="K22" i="117" s="1"/>
  <c r="E23" i="117"/>
  <c r="K23" i="117" s="1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X51" i="94" s="1"/>
  <c r="V34" i="94"/>
  <c r="Z33" i="94"/>
  <c r="X33" i="94"/>
  <c r="V33" i="94"/>
  <c r="Z32" i="94"/>
  <c r="Z51" i="94" s="1"/>
  <c r="X32" i="94"/>
  <c r="V32" i="94"/>
  <c r="AE20" i="94"/>
  <c r="AF20" i="94"/>
  <c r="F20" i="94"/>
  <c r="L20" i="61"/>
  <c r="H20" i="61"/>
  <c r="D20" i="61"/>
  <c r="X10" i="94"/>
  <c r="E10" i="94"/>
  <c r="AP10" i="94" s="1"/>
  <c r="AQ10" i="94" s="1"/>
  <c r="T10" i="94"/>
  <c r="V10" i="94"/>
  <c r="AD18" i="94"/>
  <c r="V18" i="94"/>
  <c r="AD16" i="94"/>
  <c r="V16" i="94"/>
  <c r="AD14" i="94"/>
  <c r="V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X15" i="94"/>
  <c r="AD15" i="94"/>
  <c r="Z15" i="94"/>
  <c r="H21" i="115"/>
  <c r="K18" i="117"/>
  <c r="T17" i="94"/>
  <c r="AB16" i="94"/>
  <c r="T16" i="94"/>
  <c r="Z13" i="94"/>
  <c r="T13" i="94"/>
  <c r="AB12" i="94"/>
  <c r="T12" i="94"/>
  <c r="F14" i="115"/>
  <c r="H14" i="115"/>
  <c r="AQ11" i="94" l="1"/>
  <c r="AP13" i="94"/>
  <c r="H22" i="115"/>
  <c r="AQ16" i="94"/>
  <c r="F15" i="115"/>
  <c r="F20" i="115"/>
  <c r="F17" i="115"/>
  <c r="F16" i="115"/>
  <c r="F18" i="115"/>
  <c r="AD17" i="94"/>
  <c r="AD20" i="94" s="1"/>
  <c r="G20" i="61"/>
  <c r="E20" i="94"/>
  <c r="T20" i="94"/>
  <c r="L20" i="94"/>
  <c r="H23" i="115"/>
  <c r="V15" i="94"/>
  <c r="R15" i="94"/>
  <c r="T15" i="94"/>
  <c r="P15" i="94"/>
  <c r="P20" i="94" s="1"/>
  <c r="N15" i="94"/>
  <c r="AP15" i="94" s="1"/>
  <c r="F19" i="115"/>
  <c r="P17" i="94"/>
  <c r="AB17" i="94"/>
  <c r="E17" i="94"/>
  <c r="X17" i="94"/>
  <c r="X20" i="94" s="1"/>
  <c r="AQ12" i="94"/>
  <c r="V51" i="94"/>
  <c r="V17" i="94"/>
  <c r="AL20" i="94"/>
  <c r="N20" i="94"/>
  <c r="AP14" i="94"/>
  <c r="E24" i="117"/>
  <c r="K13" i="117"/>
  <c r="T9" i="61"/>
  <c r="Z17" i="94"/>
  <c r="Z20" i="94" s="1"/>
  <c r="C20" i="94"/>
  <c r="G20" i="94"/>
  <c r="I9" i="94"/>
  <c r="AP19" i="94"/>
  <c r="R17" i="94"/>
  <c r="Z18" i="94"/>
  <c r="AP18" i="94" s="1"/>
  <c r="AB13" i="94"/>
  <c r="AB20" i="94" s="1"/>
  <c r="AQ15" i="94" l="1"/>
  <c r="H17" i="115"/>
  <c r="AQ18" i="94"/>
  <c r="L13" i="117"/>
  <c r="L24" i="117" s="1"/>
  <c r="K24" i="117"/>
  <c r="V20" i="94"/>
  <c r="H18" i="115"/>
  <c r="H20" i="115"/>
  <c r="AQ13" i="94"/>
  <c r="U9" i="61"/>
  <c r="D13" i="115" s="1"/>
  <c r="F13" i="115"/>
  <c r="T20" i="61"/>
  <c r="AQ14" i="94"/>
  <c r="AP17" i="94"/>
  <c r="H19" i="115"/>
  <c r="H15" i="115"/>
  <c r="AQ19" i="94"/>
  <c r="I20" i="94"/>
  <c r="AP9" i="94"/>
  <c r="R20" i="94"/>
  <c r="H16" i="115"/>
  <c r="L18" i="117" l="1"/>
  <c r="L16" i="117"/>
  <c r="L22" i="117"/>
  <c r="L14" i="117"/>
  <c r="L17" i="117"/>
  <c r="L21" i="117"/>
  <c r="L20" i="117"/>
  <c r="L19" i="117"/>
  <c r="L23" i="117"/>
  <c r="L15" i="117"/>
  <c r="U10" i="61"/>
  <c r="D14" i="115" s="1"/>
  <c r="U20" i="61"/>
  <c r="D24" i="115" s="1"/>
  <c r="U16" i="61"/>
  <c r="D20" i="115" s="1"/>
  <c r="U19" i="61"/>
  <c r="D23" i="115" s="1"/>
  <c r="U11" i="61"/>
  <c r="D15" i="115" s="1"/>
  <c r="U14" i="61"/>
  <c r="D18" i="115" s="1"/>
  <c r="U13" i="61"/>
  <c r="D17" i="115" s="1"/>
  <c r="U12" i="61"/>
  <c r="D16" i="115" s="1"/>
  <c r="U17" i="61"/>
  <c r="D21" i="115" s="1"/>
  <c r="U18" i="61"/>
  <c r="D22" i="115" s="1"/>
  <c r="U15" i="61"/>
  <c r="D19" i="115" s="1"/>
  <c r="AP20" i="94"/>
  <c r="AR9" i="94" s="1"/>
  <c r="E13" i="115" s="1"/>
  <c r="AQ9" i="94"/>
  <c r="AQ20" i="94" s="1"/>
  <c r="AQ17" i="94"/>
  <c r="AR17" i="94"/>
  <c r="E21" i="115" s="1"/>
  <c r="G21" i="115" s="1"/>
  <c r="H13" i="115"/>
  <c r="H24" i="115" s="1"/>
  <c r="F24" i="115"/>
  <c r="J2" i="115" s="1"/>
  <c r="I13" i="115" l="1"/>
  <c r="G13" i="115"/>
  <c r="I21" i="115"/>
  <c r="I14" i="115"/>
  <c r="AR10" i="94"/>
  <c r="E14" i="115" s="1"/>
  <c r="G14" i="115" s="1"/>
  <c r="AR20" i="94"/>
  <c r="E24" i="115" s="1"/>
  <c r="AR11" i="94"/>
  <c r="E15" i="115" s="1"/>
  <c r="G15" i="115" s="1"/>
  <c r="AR12" i="94"/>
  <c r="E16" i="115" s="1"/>
  <c r="G16" i="115" s="1"/>
  <c r="AR16" i="94"/>
  <c r="E20" i="115" s="1"/>
  <c r="G20" i="115" s="1"/>
  <c r="AR18" i="94"/>
  <c r="E22" i="115" s="1"/>
  <c r="G22" i="115" s="1"/>
  <c r="AR15" i="94"/>
  <c r="E19" i="115" s="1"/>
  <c r="G19" i="115" s="1"/>
  <c r="AR13" i="94"/>
  <c r="E17" i="115" s="1"/>
  <c r="G17" i="115" s="1"/>
  <c r="AR14" i="94"/>
  <c r="E18" i="115" s="1"/>
  <c r="G18" i="115" s="1"/>
  <c r="AR19" i="94"/>
  <c r="E23" i="115" s="1"/>
  <c r="G23" i="115" s="1"/>
  <c r="I20" i="115"/>
  <c r="I22" i="115"/>
  <c r="I18" i="115"/>
  <c r="J18" i="115" l="1"/>
  <c r="I17" i="115"/>
  <c r="J14" i="115"/>
  <c r="J22" i="115"/>
  <c r="I19" i="115"/>
  <c r="I15" i="115"/>
  <c r="G24" i="115"/>
  <c r="I16" i="115"/>
  <c r="J20" i="115"/>
  <c r="I23" i="115"/>
  <c r="J21" i="115"/>
  <c r="J13" i="115"/>
  <c r="J15" i="115" l="1"/>
  <c r="J17" i="115"/>
  <c r="J16" i="115"/>
  <c r="J19" i="115"/>
  <c r="I24" i="115"/>
  <c r="J23" i="115"/>
  <c r="J24" i="115" l="1"/>
  <c r="K16" i="115" s="1"/>
  <c r="K23" i="115" l="1"/>
  <c r="K19" i="115"/>
  <c r="K17" i="115"/>
  <c r="K15" i="115"/>
  <c r="K21" i="115"/>
  <c r="K22" i="115"/>
  <c r="K20" i="115"/>
  <c r="K14" i="115"/>
  <c r="K13" i="115"/>
  <c r="K18" i="115"/>
  <c r="L20" i="115" l="1"/>
  <c r="L23" i="115"/>
  <c r="L17" i="115"/>
  <c r="L22" i="115"/>
  <c r="L19" i="115"/>
  <c r="L13" i="115"/>
  <c r="K24" i="115"/>
  <c r="L16" i="115" s="1"/>
  <c r="L21" i="115"/>
  <c r="L14" i="115"/>
  <c r="L15" i="115"/>
  <c r="L24" i="115" l="1"/>
  <c r="N13" i="115"/>
  <c r="M13" i="115"/>
  <c r="M14" i="115"/>
  <c r="N14" i="115"/>
  <c r="O14" i="115" s="1"/>
  <c r="N19" i="115"/>
  <c r="O19" i="115" s="1"/>
  <c r="M19" i="115"/>
  <c r="N21" i="115"/>
  <c r="O21" i="115" s="1"/>
  <c r="M21" i="115"/>
  <c r="N22" i="115"/>
  <c r="O22" i="115" s="1"/>
  <c r="M22" i="115"/>
  <c r="N16" i="115"/>
  <c r="O16" i="115" s="1"/>
  <c r="M16" i="115"/>
  <c r="L18" i="115"/>
  <c r="N15" i="115"/>
  <c r="O15" i="115" s="1"/>
  <c r="M15" i="115"/>
  <c r="N17" i="115"/>
  <c r="O17" i="115" s="1"/>
  <c r="M17" i="115"/>
  <c r="N23" i="115"/>
  <c r="O23" i="115" s="1"/>
  <c r="M23" i="115"/>
  <c r="M20" i="115"/>
  <c r="N20" i="115"/>
  <c r="O20" i="115" s="1"/>
  <c r="N18" i="115" l="1"/>
  <c r="O18" i="115" s="1"/>
  <c r="M18" i="115"/>
  <c r="N24" i="115"/>
  <c r="O13" i="115"/>
  <c r="O24" i="115" s="1"/>
  <c r="M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<sst xmlns="http://schemas.openxmlformats.org/spreadsheetml/2006/main" count="315" uniqueCount="166">
  <si>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</si>
  <si>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</si>
  <si>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</si>
  <si>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</si>
  <si>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</si>
  <si>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</si>
  <si>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</si>
  <si>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</si>
  <si>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</si>
  <si>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</si>
  <si>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</si>
  <si>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</si>
  <si>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</si>
  <si>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</si>
  <si>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</si>
  <si>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</si>
  <si>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</si>
  <si>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</si>
  <si>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</si>
  <si>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</si>
  <si>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</si>
  <si>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</si>
  <si>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</si>
  <si>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</si>
  <si>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</si>
  <si>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</si>
  <si>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</si>
  <si>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</si>
  <si>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</si>
  <si>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</si>
  <si>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</si>
  <si>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</si>
  <si>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</si>
  <si>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</si>
  <si>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</si>
  <si>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</si>
  <si>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</si>
  <si>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</si>
  <si>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</si>
  <si>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</si>
  <si>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</si>
  <si>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</si>
  <si>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</si>
  <si>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</si>
  <si>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</si>
  <si>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</si>
  <si>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</si>
  <si>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</si>
  <si>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</si>
  <si>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</si>
  <si>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</si>
  <si>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</si>
  <si>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</si>
  <si>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</si>
  <si>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</si>
  <si>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</si>
  <si>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</si>
  <si>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</si>
  <si>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</si>
  <si>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</si>
  <si>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</si>
  <si>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</si>
  <si>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</si>
  <si>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</si>
  <si>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</si>
  <si>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</si>
  <si>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</si>
  <si>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</si>
  <si>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</si>
  <si>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</si>
  <si>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</si>
  <si>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</si>
  <si>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</si>
  <si>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</si>
  <si>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</si>
  <si>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</si>
  <si>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</si>
  <si>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</si>
  <si>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</si>
  <si>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</si>
  <si>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</si>
  <si>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</si>
  <si>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</si>
  <si>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</si>
  <si>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</si>
  <si>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</si>
  <si>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</si>
  <si>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</si>
  <si>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</si>
  <si>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</si>
  <si>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</si>
  <si>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</si>
  <si>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</si>
  <si>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</si>
  <si>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</si>
  <si>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</si>
  <si>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</si>
  <si>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</si>
  <si>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</si>
  <si>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</si>
  <si>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</si>
  <si>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</si>
  <si>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</si>
  <si>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</si>
  <si>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</si>
  <si>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</si>
  <si>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</si>
  <si>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</si>
  <si>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</si>
  <si>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</si>
  <si>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</si>
  <si>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</si>
  <si>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</si>
  <si>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</si>
  <si>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</si>
  <si>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</si>
  <si>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</si>
  <si>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</si>
  <si>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</si>
  <si>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</si>
  <si>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</si>
  <si>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</si>
  <si>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</si>
  <si>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</si>
  <si>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</si>
  <si>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</si>
  <si>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</si>
  <si>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</si>
  <si>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</si>
  <si>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</si>
  <si>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</si>
  <si>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</si>
  <si>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</si>
  <si>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</si>
  <si>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</si>
  <si>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</si>
  <si>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</si>
  <si>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</si>
  <si>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</si>
  <si>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</si>
  <si>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</si>
  <si>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</si>
  <si>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</si>
  <si>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</si>
  <si>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</si>
  <si>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</si>
  <si>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</si>
  <si>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</si>
  <si>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</si>
  <si>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</si>
  <si>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</si>
  <si>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</si>
  <si>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</si>
  <si>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</si>
  <si>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</si>
  <si>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</si>
  <si>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</si>
  <si>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</si>
  <si>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</si>
  <si>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01.01.2021, чел.</t>
  </si>
  <si>
    <t>Численность постоянного населения на 1.01.2021, чел.</t>
  </si>
  <si>
    <t xml:space="preserve">Доля налога в оценке ФОТ (2023 год) </t>
  </si>
  <si>
    <t>предоставляемых за счет субвенций из областного бюджета, на 2023 год</t>
  </si>
  <si>
    <t>РАСЧЕТ индекса налогового потенциала на 2023 год</t>
  </si>
  <si>
    <t>РАСЧЕТ индекса бюджетных расходов на 2023 год</t>
  </si>
  <si>
    <t>за счет субвенций из областного бюджета,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</si>
</sst>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62927DF0-A945-455B-A8FD-71DB2A488C05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C68BC991-CFDF-4AC2-B1B7-5AF592479EAF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925" name="AutoShape 24">
          <a:extLst>
            <a:ext uri="{FF2B5EF4-FFF2-40B4-BE49-F238E27FC236}">
              <a16:creationId xmlns:a16="http://schemas.microsoft.com/office/drawing/2014/main" id="{FBDEEE4D-ACB6-4064-B59E-3314577B4A2E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926" name="AutoShape 25">
          <a:extLst>
            <a:ext uri="{FF2B5EF4-FFF2-40B4-BE49-F238E27FC236}">
              <a16:creationId xmlns:a16="http://schemas.microsoft.com/office/drawing/2014/main" id="{60A87C00-11E2-4CFF-B55C-ACC7C4D064EF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927" name="AutoShape 26">
          <a:extLst>
            <a:ext uri="{FF2B5EF4-FFF2-40B4-BE49-F238E27FC236}">
              <a16:creationId xmlns:a16="http://schemas.microsoft.com/office/drawing/2014/main" id="{1AB2E84F-D109-493F-A0C7-B01AA284BB74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928" name="AutoShape 27">
          <a:extLst>
            <a:ext uri="{FF2B5EF4-FFF2-40B4-BE49-F238E27FC236}">
              <a16:creationId xmlns:a16="http://schemas.microsoft.com/office/drawing/2014/main" id="{8C317F6B-4A19-452F-8473-0B842157E734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929" name="AutoShape 28">
          <a:extLst>
            <a:ext uri="{FF2B5EF4-FFF2-40B4-BE49-F238E27FC236}">
              <a16:creationId xmlns:a16="http://schemas.microsoft.com/office/drawing/2014/main" id="{169C1FDF-DF72-4D6B-ACB0-18DF8C58307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930" name="AutoShape 29">
          <a:extLst>
            <a:ext uri="{FF2B5EF4-FFF2-40B4-BE49-F238E27FC236}">
              <a16:creationId xmlns:a16="http://schemas.microsoft.com/office/drawing/2014/main" id="{BEBCEAF7-2EC0-47D5-A76F-F3FCCD7F06CE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31" name="AutoShape 30">
          <a:extLst>
            <a:ext uri="{FF2B5EF4-FFF2-40B4-BE49-F238E27FC236}">
              <a16:creationId xmlns:a16="http://schemas.microsoft.com/office/drawing/2014/main" id="{A4C8B8C1-D29B-457D-A1AC-10042118330A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32" name="AutoShape 31">
          <a:extLst>
            <a:ext uri="{FF2B5EF4-FFF2-40B4-BE49-F238E27FC236}">
              <a16:creationId xmlns:a16="http://schemas.microsoft.com/office/drawing/2014/main" id="{CE2AEC28-358F-48A9-A29D-8DB9E38B7E38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933" name="AutoShape 32">
          <a:extLst>
            <a:ext uri="{FF2B5EF4-FFF2-40B4-BE49-F238E27FC236}">
              <a16:creationId xmlns:a16="http://schemas.microsoft.com/office/drawing/2014/main" id="{90A0F065-BBB7-47D5-84C8-98BD5828778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934" name="AutoShape 35">
          <a:extLst>
            <a:ext uri="{FF2B5EF4-FFF2-40B4-BE49-F238E27FC236}">
              <a16:creationId xmlns:a16="http://schemas.microsoft.com/office/drawing/2014/main" id="{6B9FE4D9-027C-4280-BC34-9E9251FEE629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935" name="AutoShape 36">
          <a:extLst>
            <a:ext uri="{FF2B5EF4-FFF2-40B4-BE49-F238E27FC236}">
              <a16:creationId xmlns:a16="http://schemas.microsoft.com/office/drawing/2014/main" id="{B35EF9B8-28EC-4FA0-ABF4-25B9ACCB0CC3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936" name="AutoShape 37">
          <a:extLst>
            <a:ext uri="{FF2B5EF4-FFF2-40B4-BE49-F238E27FC236}">
              <a16:creationId xmlns:a16="http://schemas.microsoft.com/office/drawing/2014/main" id="{BF46AB1D-BBD1-4A68-9983-B287604407A9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937" name="AutoShape 38">
          <a:extLst>
            <a:ext uri="{FF2B5EF4-FFF2-40B4-BE49-F238E27FC236}">
              <a16:creationId xmlns:a16="http://schemas.microsoft.com/office/drawing/2014/main" id="{69D49FDE-BEF4-4FFE-B074-62F586162E1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938" name="AutoShape 39">
          <a:extLst>
            <a:ext uri="{FF2B5EF4-FFF2-40B4-BE49-F238E27FC236}">
              <a16:creationId xmlns:a16="http://schemas.microsoft.com/office/drawing/2014/main" id="{E4C36583-E33C-4CC3-AE99-9B9F802BF209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939" name="AutoShape 40">
          <a:extLst>
            <a:ext uri="{FF2B5EF4-FFF2-40B4-BE49-F238E27FC236}">
              <a16:creationId xmlns:a16="http://schemas.microsoft.com/office/drawing/2014/main" id="{B9FDDD04-38BA-4A5E-A22A-906CA6463A5C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40" name="AutoShape 41">
          <a:extLst>
            <a:ext uri="{FF2B5EF4-FFF2-40B4-BE49-F238E27FC236}">
              <a16:creationId xmlns:a16="http://schemas.microsoft.com/office/drawing/2014/main" id="{A46C263B-CFCA-4C57-97C9-C1124FD444E4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41" name="AutoShape 42">
          <a:extLst>
            <a:ext uri="{FF2B5EF4-FFF2-40B4-BE49-F238E27FC236}">
              <a16:creationId xmlns:a16="http://schemas.microsoft.com/office/drawing/2014/main" id="{72717F00-71E1-40FF-BDE9-B0BC9099B892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942" name="AutoShape 43">
          <a:extLst>
            <a:ext uri="{FF2B5EF4-FFF2-40B4-BE49-F238E27FC236}">
              <a16:creationId xmlns:a16="http://schemas.microsoft.com/office/drawing/2014/main" id="{9EA3CF5F-1DF5-44A2-A400-9016D24AB173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943" name="AutoShape 28">
          <a:extLst>
            <a:ext uri="{FF2B5EF4-FFF2-40B4-BE49-F238E27FC236}">
              <a16:creationId xmlns:a16="http://schemas.microsoft.com/office/drawing/2014/main" id="{2045E401-DC9E-4D94-ADB2-13BD35793D0D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944" name="AutoShape 39">
          <a:extLst>
            <a:ext uri="{FF2B5EF4-FFF2-40B4-BE49-F238E27FC236}">
              <a16:creationId xmlns:a16="http://schemas.microsoft.com/office/drawing/2014/main" id="{3F1E67FC-3B66-411A-995A-55A005539579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4B79BE5F-2738-4919-BBA2-2B854F650279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1" zoomScaleNormal="100" zoomScaleSheetLayoutView="85" workbookViewId="0">
      <selection activeCell="K6" sqref="K6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1.0324251570680576</v>
      </c>
      <c r="K2" s="90"/>
      <c r="L2" s="163">
        <v>326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162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159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326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4231</v>
      </c>
      <c r="D13" s="14">
        <f>ИНП2023!U9</f>
        <v>1.01817</v>
      </c>
      <c r="E13" s="14">
        <f>ИБР2023!AR9</f>
        <v>0.82594999999999996</v>
      </c>
      <c r="F13" s="16">
        <f>ИНП2023!T9</f>
        <v>6502.2</v>
      </c>
      <c r="G13" s="17">
        <f>F13/E13</f>
        <v>7872.3893698165748</v>
      </c>
      <c r="H13" s="20">
        <f>F13/C13</f>
        <v>1.5367998109194043</v>
      </c>
      <c r="I13" s="13">
        <f>D13/E13</f>
        <v>1.2327259519341365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1.2327259519341365</v>
      </c>
      <c r="N13" s="118">
        <f>ROUND((G13+L13),1)</f>
        <v>7872.4</v>
      </c>
      <c r="O13" s="119">
        <f>ROUND(N13/C13,3)</f>
        <v>1.861</v>
      </c>
    </row>
    <row r="14" spans="1:32" s="7" customFormat="1" ht="18.75" x14ac:dyDescent="0.3">
      <c r="A14" s="107">
        <v>2</v>
      </c>
      <c r="B14" s="18" t="s">
        <v>150</v>
      </c>
      <c r="C14" s="135">
        <v>1710</v>
      </c>
      <c r="D14" s="14">
        <f>ИНП2023!U10</f>
        <v>0.94113999999999998</v>
      </c>
      <c r="E14" s="14">
        <f>ИБР2023!AR10</f>
        <v>1.30304</v>
      </c>
      <c r="F14" s="16">
        <f>ИНП2023!T10</f>
        <v>2429.1</v>
      </c>
      <c r="G14" s="17">
        <f t="shared" ref="G14:G23" si="0">F14/E14</f>
        <v>1864.1791502946955</v>
      </c>
      <c r="H14" s="20">
        <f t="shared" ref="H14:H23" si="1">F14/C14</f>
        <v>1.4205263157894736</v>
      </c>
      <c r="I14" s="13">
        <f t="shared" ref="I14:I23" si="2">D14/E14</f>
        <v>0.72226485756385073</v>
      </c>
      <c r="J14" s="115">
        <f t="shared" ref="J14:J23" si="3">IF(I14&lt;$J$2,$J$2*($J$2-I14)*E14*C14,0)</f>
        <v>713.50766644780072</v>
      </c>
      <c r="K14" s="15">
        <f t="shared" ref="K14:K23" si="4">J14/$J$24</f>
        <v>0.75452297741894814</v>
      </c>
      <c r="L14" s="169">
        <f t="shared" ref="L14:L23" si="5">ROUND($L$12*K14/$K$24,0)</f>
        <v>246</v>
      </c>
      <c r="M14" s="13">
        <f t="shared" ref="M14:M23" si="6">I14+L14/(C14*E14*$J$2)</f>
        <v>0.82920054622700379</v>
      </c>
      <c r="N14" s="118">
        <f t="shared" ref="N14:N23" si="7">ROUND((G14+L14),1)</f>
        <v>2110.1999999999998</v>
      </c>
      <c r="O14" s="119">
        <f t="shared" ref="O14:O23" si="8">ROUND(N14/C14,3)</f>
        <v>1.234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720</v>
      </c>
      <c r="D15" s="14">
        <f>ИНП2023!U11</f>
        <v>1.03301</v>
      </c>
      <c r="E15" s="14">
        <f>ИБР2023!AR11</f>
        <v>1.30304</v>
      </c>
      <c r="F15" s="16">
        <f>ИНП2023!T11</f>
        <v>1122.6220000000001</v>
      </c>
      <c r="G15" s="17">
        <f t="shared" si="0"/>
        <v>861.54070481335964</v>
      </c>
      <c r="H15" s="20">
        <f t="shared" si="1"/>
        <v>1.5591972222222223</v>
      </c>
      <c r="I15" s="13">
        <f t="shared" si="2"/>
        <v>0.79276921660117883</v>
      </c>
      <c r="J15" s="115">
        <f t="shared" si="3"/>
        <v>232.13307320011373</v>
      </c>
      <c r="K15" s="15">
        <f t="shared" si="4"/>
        <v>0.24547702258105192</v>
      </c>
      <c r="L15" s="169">
        <f t="shared" si="5"/>
        <v>80</v>
      </c>
      <c r="M15" s="13">
        <f t="shared" si="6"/>
        <v>0.87536182166621579</v>
      </c>
      <c r="N15" s="118">
        <f t="shared" si="7"/>
        <v>941.5</v>
      </c>
      <c r="O15" s="119">
        <f t="shared" si="8"/>
        <v>1.3080000000000001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ИНП2023!C12</f>
        <v>0</v>
      </c>
      <c r="D16" s="14" t="e">
        <f>ИНП2023!U12</f>
        <v>#DIV/0!</v>
      </c>
      <c r="E16" s="14" t="e">
        <f>ИБР2023!AR12</f>
        <v>#DIV/0!</v>
      </c>
      <c r="F16" s="16">
        <f>ИНП2023!T12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ИНП2023!C13</f>
        <v>0</v>
      </c>
      <c r="D17" s="14" t="e">
        <f>ИНП2023!U13</f>
        <v>#DIV/0!</v>
      </c>
      <c r="E17" s="14" t="e">
        <f>ИБР2023!AR13</f>
        <v>#DIV/0!</v>
      </c>
      <c r="F17" s="16">
        <f>ИНП2023!T13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ИНП2023!C14</f>
        <v>0</v>
      </c>
      <c r="D18" s="14" t="e">
        <f>ИНП2023!U14</f>
        <v>#DIV/0!</v>
      </c>
      <c r="E18" s="14" t="e">
        <f>ИБР2023!AR14</f>
        <v>#DIV/0!</v>
      </c>
      <c r="F18" s="16">
        <f>ИНП2023!T14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ИНП2023!C15</f>
        <v>0</v>
      </c>
      <c r="D19" s="14" t="e">
        <f>ИНП2023!U15</f>
        <v>#DIV/0!</v>
      </c>
      <c r="E19" s="14" t="e">
        <f>ИБР2023!AR15</f>
        <v>#DIV/0!</v>
      </c>
      <c r="F19" s="16">
        <f>ИНП2023!T15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ИНП2023!C16</f>
        <v>0</v>
      </c>
      <c r="D20" s="14" t="e">
        <f>ИНП2023!U16</f>
        <v>#DIV/0!</v>
      </c>
      <c r="E20" s="14" t="e">
        <f>ИБР2023!AR16</f>
        <v>#DIV/0!</v>
      </c>
      <c r="F20" s="16">
        <f>ИНП2023!T16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ИНП2023!C17</f>
        <v>0</v>
      </c>
      <c r="D21" s="14" t="e">
        <f>ИНП2023!U17</f>
        <v>#DIV/0!</v>
      </c>
      <c r="E21" s="14" t="e">
        <f>ИБР2023!AR17</f>
        <v>#DIV/0!</v>
      </c>
      <c r="F21" s="16">
        <f>ИНП2023!T17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ИНП2023!C18</f>
        <v>0</v>
      </c>
      <c r="D22" s="14" t="e">
        <f>ИНП2023!U18</f>
        <v>#DIV/0!</v>
      </c>
      <c r="E22" s="14" t="e">
        <f>ИБР2023!AR18</f>
        <v>#DIV/0!</v>
      </c>
      <c r="F22" s="16">
        <f>ИНП2023!T18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ИНП2023!C19</f>
        <v>0</v>
      </c>
      <c r="D23" s="14" t="e">
        <f>ИНП2023!U19</f>
        <v>#DIV/0!</v>
      </c>
      <c r="E23" s="14" t="e">
        <f>ИБР2023!AR19</f>
        <v>#DIV/0!</v>
      </c>
      <c r="F23" s="16">
        <f>ИНП2023!T19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6661</v>
      </c>
      <c r="D24" s="117">
        <f>ИНП2023!U20</f>
        <v>1</v>
      </c>
      <c r="E24" s="117">
        <f>ИБР2023!AR20</f>
        <v>1</v>
      </c>
      <c r="F24" s="22">
        <f>SUM(F13:F23)</f>
        <v>10053.921999999999</v>
      </c>
      <c r="G24" s="22">
        <f>G13+G14+G15</f>
        <v>10598.10922492463</v>
      </c>
      <c r="H24" s="24">
        <f>AVERAGE(H13:H15)</f>
        <v>1.5055077829770334</v>
      </c>
      <c r="I24" s="23">
        <f>AVERAGE(I13:I15)</f>
        <v>0.91592000869972201</v>
      </c>
      <c r="J24" s="22">
        <f>J13+J14+J15</f>
        <v>945.64073964791442</v>
      </c>
      <c r="K24" s="22">
        <f>K13+K14+K15</f>
        <v>1</v>
      </c>
      <c r="L24" s="171">
        <f>L13+L14+L15</f>
        <v>326</v>
      </c>
      <c r="M24" s="23">
        <f>AVERAGE(M13:M15)</f>
        <v>0.97909610660911872</v>
      </c>
      <c r="N24" s="22">
        <f>SUM(N13:N15)</f>
        <v>10924.099999999999</v>
      </c>
      <c r="O24" s="23">
        <f>AVERAGE(O13:O15)</f>
        <v>1.4676666666666665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topLeftCell="H1" zoomScale="115" zoomScaleNormal="100" zoomScaleSheetLayoutView="115" workbookViewId="0">
      <selection activeCell="G5" sqref="G5:G6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163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161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4231</v>
      </c>
      <c r="D9" s="177">
        <v>450</v>
      </c>
      <c r="E9" s="158">
        <v>13.04</v>
      </c>
      <c r="F9" s="158">
        <v>0.2</v>
      </c>
      <c r="G9" s="164">
        <f>ROUND(D9*F9*E9,3)</f>
        <v>1173.5999999999999</v>
      </c>
      <c r="H9" s="41">
        <v>2018</v>
      </c>
      <c r="I9" s="41">
        <v>0</v>
      </c>
      <c r="J9" s="33">
        <v>1</v>
      </c>
      <c r="K9" s="35">
        <f>ROUND((H9+I9)*J9,0)</f>
        <v>2018</v>
      </c>
      <c r="L9" s="157">
        <v>1650</v>
      </c>
      <c r="M9" s="33">
        <v>0.06</v>
      </c>
      <c r="N9" s="33">
        <v>0.3</v>
      </c>
      <c r="O9" s="164">
        <f>ROUND(L9*M9*N9,3)</f>
        <v>29.7</v>
      </c>
      <c r="P9" s="159">
        <v>3265</v>
      </c>
      <c r="Q9" s="178">
        <v>15.9</v>
      </c>
      <c r="R9" s="33">
        <v>1</v>
      </c>
      <c r="S9" s="165">
        <f>ROUND((P9+Q9)*R9,3)</f>
        <v>3280.9</v>
      </c>
      <c r="T9" s="165">
        <f>G9+K9+O9+S9</f>
        <v>6502.2</v>
      </c>
      <c r="U9" s="36">
        <f>ROUND((T9/C9)/($T$20/$C$20),5)</f>
        <v>1.01817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1710</v>
      </c>
      <c r="D10" s="177">
        <v>110</v>
      </c>
      <c r="E10" s="158">
        <v>13.04</v>
      </c>
      <c r="F10" s="158">
        <v>0.2</v>
      </c>
      <c r="G10" s="164">
        <f>ROUND(D10*F10*E10,3)</f>
        <v>286.88</v>
      </c>
      <c r="H10" s="41">
        <v>176</v>
      </c>
      <c r="I10" s="41">
        <v>0</v>
      </c>
      <c r="J10" s="33">
        <v>1</v>
      </c>
      <c r="K10" s="35">
        <f t="shared" ref="K10:K19" si="0">ROUND((H10+I10)*J10,0)</f>
        <v>176</v>
      </c>
      <c r="L10" s="157">
        <v>640</v>
      </c>
      <c r="M10" s="33">
        <v>0.06</v>
      </c>
      <c r="N10" s="33">
        <v>0.3</v>
      </c>
      <c r="O10" s="164">
        <f>ROUND(L10*M10*N10,3)</f>
        <v>11.52</v>
      </c>
      <c r="P10" s="159">
        <v>1934</v>
      </c>
      <c r="Q10" s="178">
        <v>20.7</v>
      </c>
      <c r="R10" s="33">
        <v>1</v>
      </c>
      <c r="S10" s="165">
        <f>ROUND((P10+Q10)*R10,3)</f>
        <v>1954.7</v>
      </c>
      <c r="T10" s="165">
        <f t="shared" ref="T10:T19" si="1">G10+K10+O10+S10</f>
        <v>2429.1</v>
      </c>
      <c r="U10" s="36">
        <f t="shared" ref="U10:U19" si="2">ROUND((T10/C10)/($T$20/$C$20),5)</f>
        <v>0.94113999999999998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720</v>
      </c>
      <c r="D11" s="177">
        <v>20</v>
      </c>
      <c r="E11" s="158">
        <v>13.04</v>
      </c>
      <c r="F11" s="158">
        <v>0.2</v>
      </c>
      <c r="G11" s="164">
        <f>ROUND(D11*F11*E11,3)</f>
        <v>52.16</v>
      </c>
      <c r="H11" s="41">
        <v>85</v>
      </c>
      <c r="I11" s="41">
        <v>0</v>
      </c>
      <c r="J11" s="33">
        <v>1</v>
      </c>
      <c r="K11" s="35">
        <f t="shared" si="0"/>
        <v>85</v>
      </c>
      <c r="L11" s="157">
        <v>4909</v>
      </c>
      <c r="M11" s="33">
        <v>0.06</v>
      </c>
      <c r="N11" s="33">
        <v>0.3</v>
      </c>
      <c r="O11" s="164">
        <f>ROUND(L11*M11*N11,3)</f>
        <v>88.361999999999995</v>
      </c>
      <c r="P11" s="159">
        <v>886</v>
      </c>
      <c r="Q11" s="178">
        <v>11.1</v>
      </c>
      <c r="R11" s="33">
        <v>1</v>
      </c>
      <c r="S11" s="165">
        <f>ROUND((P11+Q11)*R11,3)</f>
        <v>897.1</v>
      </c>
      <c r="T11" s="165">
        <f t="shared" si="1"/>
        <v>1122.6220000000001</v>
      </c>
      <c r="U11" s="36">
        <f t="shared" si="2"/>
        <v>1.03301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6661</v>
      </c>
      <c r="D20" s="160">
        <f>SUM(D9:D19)</f>
        <v>580</v>
      </c>
      <c r="E20" s="149" t="s">
        <v>7</v>
      </c>
      <c r="F20" s="149" t="s">
        <v>7</v>
      </c>
      <c r="G20" s="166">
        <f>SUM(G9:G19)</f>
        <v>1512.64</v>
      </c>
      <c r="H20" s="148">
        <f>SUM(H9:H19)</f>
        <v>2279</v>
      </c>
      <c r="I20" s="148">
        <f>SUM(I9:I19)</f>
        <v>0</v>
      </c>
      <c r="J20" s="149" t="s">
        <v>7</v>
      </c>
      <c r="K20" s="148">
        <f>SUM(K9:K19)</f>
        <v>2279</v>
      </c>
      <c r="L20" s="160">
        <f>SUM(L9:L19)</f>
        <v>7199</v>
      </c>
      <c r="M20" s="149" t="s">
        <v>7</v>
      </c>
      <c r="N20" s="149" t="s">
        <v>7</v>
      </c>
      <c r="O20" s="166">
        <f>SUM(O9:O19)</f>
        <v>129.58199999999999</v>
      </c>
      <c r="P20" s="152">
        <f>SUM(P9:P19)</f>
        <v>6085</v>
      </c>
      <c r="Q20" s="155">
        <f>SUM(Q9:Q19)</f>
        <v>47.7</v>
      </c>
      <c r="R20" s="149" t="s">
        <v>7</v>
      </c>
      <c r="S20" s="155">
        <f>SUM(S9:S19)</f>
        <v>6132.7000000000007</v>
      </c>
      <c r="T20" s="155">
        <f>SUM(T9:T19)</f>
        <v>10053.921999999999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W1" activePane="topRight" state="frozenSplit"/>
      <selection activeCell="A4" sqref="A4"/>
      <selection pane="topRight" activeCell="C4" sqref="C4:C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5" t="s">
        <v>1</v>
      </c>
      <c r="B4" s="185" t="s">
        <v>2</v>
      </c>
      <c r="C4" s="200" t="s">
        <v>160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4231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2E-3</v>
      </c>
      <c r="N9" s="58">
        <f>C9*M9</f>
        <v>8.4619999999999997</v>
      </c>
      <c r="O9" s="77"/>
      <c r="P9" s="58">
        <f>C9*O9</f>
        <v>0</v>
      </c>
      <c r="Q9" s="77">
        <v>0.44500000000000001</v>
      </c>
      <c r="R9" s="58">
        <f>C9*Q9</f>
        <v>1882.7950000000001</v>
      </c>
      <c r="S9" s="77">
        <v>0</v>
      </c>
      <c r="T9" s="58">
        <f>C9*S9</f>
        <v>0</v>
      </c>
      <c r="U9" s="77"/>
      <c r="V9" s="58">
        <f>C9*U9</f>
        <v>0</v>
      </c>
      <c r="W9" s="77">
        <v>6.6000000000000003E-2</v>
      </c>
      <c r="X9" s="58">
        <f>C9*W9</f>
        <v>279.24600000000004</v>
      </c>
      <c r="Y9" s="77">
        <v>0.16300000000000001</v>
      </c>
      <c r="Z9" s="58">
        <f>C9*Y9</f>
        <v>689.65300000000002</v>
      </c>
      <c r="AA9" s="77">
        <v>0.36</v>
      </c>
      <c r="AB9" s="58">
        <f>C9*AA9</f>
        <v>1523.1599999999999</v>
      </c>
      <c r="AC9" s="77">
        <v>1E-3</v>
      </c>
      <c r="AD9" s="58">
        <f t="shared" ref="AD9:AD19" si="0">C9*AC9</f>
        <v>4.2309999999999999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4387.5469999999996</v>
      </c>
      <c r="AQ9" s="146">
        <f t="shared" ref="AQ9:AQ19" si="1">AP9/C9</f>
        <v>1.0369999999999999</v>
      </c>
      <c r="AR9" s="147">
        <f t="shared" ref="AR9:AR19" si="2">ROUND((AP9/C9)/($AP$20/$C$20),5)</f>
        <v>0.82594999999999996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1710</v>
      </c>
      <c r="D10" s="77">
        <v>0.59899999999999998</v>
      </c>
      <c r="E10" s="58">
        <f t="shared" ref="E10:E19" si="3">C10*D10</f>
        <v>1024.29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2E-3</v>
      </c>
      <c r="N10" s="58">
        <f t="shared" ref="N10:N19" si="7">C10*M10</f>
        <v>3.42</v>
      </c>
      <c r="O10" s="77"/>
      <c r="P10" s="58">
        <f t="shared" ref="P10:P19" si="8">C10*O10</f>
        <v>0</v>
      </c>
      <c r="Q10" s="77">
        <v>0.44500000000000001</v>
      </c>
      <c r="R10" s="58">
        <f t="shared" ref="R10:R19" si="9">C10*Q10</f>
        <v>760.95</v>
      </c>
      <c r="S10" s="77">
        <v>0</v>
      </c>
      <c r="T10" s="58">
        <f t="shared" ref="T10:T19" si="10">C10*S10</f>
        <v>0</v>
      </c>
      <c r="U10" s="77"/>
      <c r="V10" s="58">
        <f t="shared" ref="V10:V19" si="11">C10*U10</f>
        <v>0</v>
      </c>
      <c r="W10" s="77">
        <v>6.6000000000000003E-2</v>
      </c>
      <c r="X10" s="58">
        <f t="shared" ref="X10:X19" si="12">C10*W10</f>
        <v>112.86</v>
      </c>
      <c r="Y10" s="77">
        <v>0.16300000000000001</v>
      </c>
      <c r="Z10" s="58">
        <f t="shared" ref="Z10:Z19" si="13">C10*Y10</f>
        <v>278.73</v>
      </c>
      <c r="AA10" s="77">
        <v>0.36</v>
      </c>
      <c r="AB10" s="58">
        <f t="shared" ref="AB10:AB19" si="14">C10*AA10</f>
        <v>615.6</v>
      </c>
      <c r="AC10" s="77">
        <v>1E-3</v>
      </c>
      <c r="AD10" s="58">
        <f t="shared" si="0"/>
        <v>1.71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2797.56</v>
      </c>
      <c r="AQ10" s="146">
        <f t="shared" si="1"/>
        <v>1.6359999999999999</v>
      </c>
      <c r="AR10" s="147">
        <f t="shared" si="2"/>
        <v>1.30304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720</v>
      </c>
      <c r="D11" s="77">
        <v>0.59899999999999998</v>
      </c>
      <c r="E11" s="58">
        <f t="shared" si="3"/>
        <v>431.28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2E-3</v>
      </c>
      <c r="N11" s="58">
        <f t="shared" si="7"/>
        <v>1.44</v>
      </c>
      <c r="O11" s="77"/>
      <c r="P11" s="58">
        <f t="shared" si="8"/>
        <v>0</v>
      </c>
      <c r="Q11" s="77">
        <v>0.44500000000000001</v>
      </c>
      <c r="R11" s="58">
        <f t="shared" si="9"/>
        <v>320.39999999999998</v>
      </c>
      <c r="S11" s="77">
        <v>0</v>
      </c>
      <c r="T11" s="58">
        <f t="shared" si="10"/>
        <v>0</v>
      </c>
      <c r="U11" s="77"/>
      <c r="V11" s="58">
        <f t="shared" si="11"/>
        <v>0</v>
      </c>
      <c r="W11" s="77">
        <v>6.6000000000000003E-2</v>
      </c>
      <c r="X11" s="58">
        <f t="shared" si="12"/>
        <v>47.52</v>
      </c>
      <c r="Y11" s="77">
        <v>0.16300000000000001</v>
      </c>
      <c r="Z11" s="58">
        <f t="shared" si="13"/>
        <v>117.36</v>
      </c>
      <c r="AA11" s="77">
        <v>0.36</v>
      </c>
      <c r="AB11" s="58">
        <f t="shared" si="14"/>
        <v>259.2</v>
      </c>
      <c r="AC11" s="77">
        <v>1E-3</v>
      </c>
      <c r="AD11" s="58">
        <f t="shared" si="0"/>
        <v>0.72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1177.9199999999998</v>
      </c>
      <c r="AQ11" s="146">
        <f t="shared" si="1"/>
        <v>1.6359999999999997</v>
      </c>
      <c r="AR11" s="147">
        <f t="shared" si="2"/>
        <v>1.30304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ИНП2023!C12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ИНП2023!C13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ИНП2023!C14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ИНП2023!C15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ИНП2023!C16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ИНП2023!C17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ИНП2023!C18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ИНП2023!C19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6661</v>
      </c>
      <c r="D20" s="149" t="s">
        <v>88</v>
      </c>
      <c r="E20" s="155">
        <f>SUM(E9:E19)</f>
        <v>1455.57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13.321999999999999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2964.145</v>
      </c>
      <c r="S20" s="151" t="s">
        <v>7</v>
      </c>
      <c r="T20" s="155">
        <f>SUM(T9:T19)</f>
        <v>0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439.62600000000003</v>
      </c>
      <c r="Y20" s="151" t="s">
        <v>7</v>
      </c>
      <c r="Z20" s="155">
        <f>SUM(Z9:Z19)</f>
        <v>1085.7429999999999</v>
      </c>
      <c r="AA20" s="151" t="s">
        <v>7</v>
      </c>
      <c r="AB20" s="155">
        <f>SUM(AB9:AB19)</f>
        <v>2397.9599999999996</v>
      </c>
      <c r="AC20" s="151" t="s">
        <v>7</v>
      </c>
      <c r="AD20" s="155">
        <f>SUM(AD9:AD19)</f>
        <v>6.6609999999999996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8363.027</v>
      </c>
      <c r="AQ20" s="152">
        <f>SUM(AQ9:AQ11)</f>
        <v>4.3089999999999993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G4" sqref="G4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44517.730298032409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2023</vt:lpstr>
      <vt:lpstr>ИНП2023</vt:lpstr>
      <vt:lpstr>ИБР2023</vt:lpstr>
      <vt:lpstr>Регион сбалансир 2023</vt:lpstr>
      <vt:lpstr>ИБР2023!Заголовки_для_печати</vt:lpstr>
      <vt:lpstr>ИНП2023!Заголовки_для_печати</vt:lpstr>
      <vt:lpstr>'Регион сбалансир 2023'!Заголовки_для_печати</vt:lpstr>
      <vt:lpstr>'Регион ФФПП 2023'!Заголовки_для_печати</vt:lpstr>
      <vt:lpstr>ИБР2023!Область_печати</vt:lpstr>
      <vt:lpstr>ИНП2023!Область_печати</vt:lpstr>
      <vt:lpstr>'Регион сбалансир 2023'!Область_печати</vt:lpstr>
      <vt:lpstr>'Регион ФФПП 2023'!Область_печати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2021-11-17T14:31:48Z</dcterms:modified>
</cp:coreProperties>
</file>