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сайт\ДЛЯ САЙТА\01112023\МАТЕРИАЛЫ К ПРОЕКТУ БЮДЖЕТА\"/>
    </mc:Choice>
  </mc:AlternateContent>
  <xr:revisionPtr revIDLastSave="0" documentId="13_ncr:1_{B80F949E-6B5E-475F-A2F4-81D08A2ED28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25" i="1" l="1"/>
  <c r="J25" i="1"/>
  <c r="I25" i="1"/>
  <c r="G36" i="1" l="1"/>
  <c r="J36" i="1" s="1"/>
  <c r="G41" i="1"/>
  <c r="H37" i="1"/>
  <c r="K37" i="1" s="1"/>
  <c r="G37" i="1"/>
  <c r="F37" i="1"/>
  <c r="H36" i="1"/>
  <c r="K36" i="1" s="1"/>
  <c r="F36" i="1"/>
  <c r="I36" i="1" s="1"/>
  <c r="H33" i="1"/>
  <c r="G33" i="1"/>
  <c r="F33" i="1"/>
  <c r="H41" i="1"/>
  <c r="F41" i="1"/>
  <c r="G44" i="1" l="1"/>
  <c r="J42" i="1" l="1"/>
  <c r="K42" i="1"/>
  <c r="J41" i="1"/>
  <c r="K41" i="1"/>
  <c r="J40" i="1"/>
  <c r="K40" i="1"/>
  <c r="J39" i="1"/>
  <c r="K39" i="1"/>
  <c r="J38" i="1"/>
  <c r="K38" i="1"/>
  <c r="I38" i="1"/>
  <c r="J37" i="1"/>
  <c r="J35" i="1"/>
  <c r="K35" i="1"/>
  <c r="J34" i="1"/>
  <c r="K34" i="1"/>
  <c r="I37" i="1"/>
  <c r="J33" i="1"/>
  <c r="K33" i="1"/>
  <c r="D10" i="1" l="1"/>
  <c r="E10" i="1"/>
  <c r="F10" i="1"/>
  <c r="G10" i="1"/>
  <c r="H10" i="1"/>
  <c r="C10" i="1"/>
  <c r="C44" i="1" l="1"/>
  <c r="C27" i="1"/>
  <c r="C45" i="1" l="1"/>
  <c r="D44" i="1"/>
  <c r="E44" i="1"/>
  <c r="F44" i="1"/>
  <c r="H44" i="1"/>
  <c r="J44" i="1"/>
  <c r="K44" i="1"/>
  <c r="I42" i="1"/>
  <c r="I41" i="1"/>
  <c r="I40" i="1"/>
  <c r="I39" i="1"/>
  <c r="I33" i="1"/>
  <c r="I35" i="1"/>
  <c r="I34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H27" i="1"/>
  <c r="F27" i="1"/>
  <c r="G27" i="1"/>
  <c r="I44" i="1" l="1"/>
  <c r="F45" i="1"/>
  <c r="H45" i="1"/>
  <c r="G45" i="1"/>
  <c r="K10" i="1"/>
  <c r="K27" i="1" s="1"/>
  <c r="K45" i="1" s="1"/>
  <c r="J10" i="1"/>
  <c r="J27" i="1" s="1"/>
  <c r="J45" i="1" s="1"/>
  <c r="I10" i="1"/>
  <c r="I27" i="1" s="1"/>
  <c r="I45" i="1" l="1"/>
  <c r="D27" i="1"/>
  <c r="D45" i="1" s="1"/>
  <c r="E27" i="1" l="1"/>
  <c r="E45" i="1" s="1"/>
</calcChain>
</file>

<file path=xl/sharedStrings.xml><?xml version="1.0" encoding="utf-8"?>
<sst xmlns="http://schemas.openxmlformats.org/spreadsheetml/2006/main" count="89" uniqueCount="69">
  <si>
    <t>000 1 00 00000 00 0000 000</t>
  </si>
  <si>
    <t>НАЛОГОВЫЕ  И  НЕНАЛОГОВЫЕ ДОХОДЫ</t>
  </si>
  <si>
    <t>000 1 01 00000 00 0000 000</t>
  </si>
  <si>
    <t>НАЛОГИ НА ПРИБЫЛЬ, ДОХОДЫ</t>
  </si>
  <si>
    <t>НАЛОГИ НА ТОВАРЫ (РАБОТЫ, УСЛУГИ), РЕАЛИЗУЕМЫЕ НА ТЕРРИТОРИИ РОССИЙСКОЙ ФЕДЕРАЦИИ</t>
  </si>
  <si>
    <t>000 1 05 00000 00 0000 000</t>
  </si>
  <si>
    <t>НАЛОГИ НА СОВОКУПНЫЙ ДОХОД</t>
  </si>
  <si>
    <t>000 1 08 00000 00 0000 000</t>
  </si>
  <si>
    <t>ГОСУДАРСТВЕННАЯ  ПОШЛИНА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</si>
  <si>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</si>
  <si>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</si>
  <si>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</si>
  <si>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</si>
  <si>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</si>
  <si>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</si>
  <si>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000 1 11 07015 05 0000 120</t>
  </si>
  <si>
    <t xml:space="preserve">Доходы от перечисления части прибыли, остающейся после уплаты налогов и иных обязательных платежей  муниципальных унитарных предприятий, созданных муниципальными районами </t>
  </si>
  <si>
    <t>ПЛАТЕЖИ ПРИ ПОЛЬЗОВАНИИ ПРИРОДНЫМИ РЕСУРСАМИ</t>
  </si>
  <si>
    <t>000 1 13 00000 00 0000 000</t>
  </si>
  <si>
    <t>ДОХОДЫ ОТ ОКАЗАНИЯ ПЛАТНЫХ УСЛУГ (РАБОТ) И КОМПЕНСАЦИИ ЗАТРАТ ГОСУДАРСТВА</t>
  </si>
  <si>
    <t>000 1 16 00000 00 0000 140</t>
  </si>
  <si>
    <t>ШТРАФЫ, САНКЦИИ, ВОЗМЕЩЕНИЕ УЩЕРБА</t>
  </si>
  <si>
    <t>000 2 00 00000 00 0000 000</t>
  </si>
  <si>
    <t>БЕЗВОЗМЕЗДНЫЕ ПОСТУПЛЕНИЯ</t>
  </si>
  <si>
    <t>повышение качества и доступности предоставления государственных и муниципальных услуг</t>
  </si>
  <si>
    <t>000 1 03 00000 00 0000 000</t>
  </si>
  <si>
    <t>000 1 12 00000 00 0000 000</t>
  </si>
  <si>
    <t xml:space="preserve"> 000 1140000000 0000 000</t>
  </si>
  <si>
    <t xml:space="preserve">  ДОХОДЫ ОТ ПРОДАЖИ МАТЕРИАЛЬНЫХ И НЕМАТЕРИАЛЬНЫХ АКТИВОВ</t>
  </si>
  <si>
    <t xml:space="preserve">Код бюджетной классификации </t>
  </si>
  <si>
    <t xml:space="preserve">Наименование </t>
  </si>
  <si>
    <t>ИТОГО ДОХОДОВ:</t>
  </si>
  <si>
    <t>тыс.рублей</t>
  </si>
  <si>
    <t>Бюджеты поселений</t>
  </si>
  <si>
    <t>Консолидированный бюджет</t>
  </si>
  <si>
    <t>000 1 06 00000 00 0000 000</t>
  </si>
  <si>
    <t>НАЛОГИ НА ИМУЩЕСТВО</t>
  </si>
  <si>
    <t>000 1 17 00000 00 0000 140</t>
  </si>
  <si>
    <t>ПРОЧИЕ НЕНАЛОГОВЫЕ ДОХОДЫ</t>
  </si>
  <si>
    <t>РАСХОДЫ</t>
  </si>
  <si>
    <t>0100</t>
  </si>
  <si>
    <t>0200</t>
  </si>
  <si>
    <t>0300</t>
  </si>
  <si>
    <t>0400</t>
  </si>
  <si>
    <t>0500</t>
  </si>
  <si>
    <t>0700</t>
  </si>
  <si>
    <t>0800</t>
  </si>
  <si>
    <t>1000</t>
  </si>
  <si>
    <t>1100</t>
  </si>
  <si>
    <t>1400</t>
  </si>
  <si>
    <t>ИТОГО РАСХОДОВ</t>
  </si>
  <si>
    <t>ДЕФИЦИТ БЮДЖЕТА (-), ПРОФИЦИТ БЮДЖЕТА (+)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</si>
  <si>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</si>
  <si>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</si>
  <si>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</si>
  <si>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</si>
  <si>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</si>
  <si>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</si>
  <si>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</si>
  <si>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</si>
  <si>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</si>
  <si>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МЕЖБЮДЖЕТНЫЕ ТРАНСФЕРТЫ ОБЩЕГО ХАРАКТЕРА БЮДЖЕТАМ БЮДЖЕТНОЙ СИСТЕМЫ РОССИЙСКОЙ ФЕДЕРАЦИИ</t>
  </si>
  <si>
    <t xml:space="preserve"> 2024 год</t>
  </si>
  <si>
    <t>Бюджет района</t>
  </si>
  <si>
    <t>0600</t>
  </si>
  <si>
    <t>ОХРАНА ОКРУЖАЮЩЕЙ СРЕДЫ</t>
  </si>
  <si>
    <t xml:space="preserve"> 2025 год</t>
  </si>
  <si>
    <t>2026 год</t>
  </si>
  <si>
    <t>ПРОГНОЗ ОСНОВНЫХ ХАРАКТЕРИСТИК КОНСОЛИДИРОВАННОГО БЮДЖЕТА ЖИРЯТИНСКОГО МУНИЦИПАЛЬНОГО РАЙОНА БРЯНСКОЙ ОБЛАСТИ НА 2024 ГОД И НА ПЛАНОВЫЙ ПЕРИОД 2025 и 2026 ГОДОВ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</si>
</sst>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</fonts>
  <fills count="3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8" fillId="27" borderId="10" applyNumberFormat="0" applyAlignment="0" applyProtection="0"/>
    <xf numFmtId="0" fontId="9" fillId="28" borderId="11" applyNumberFormat="0" applyAlignment="0" applyProtection="0"/>
    <xf numFmtId="0" fontId="10" fillId="28" borderId="10" applyNumberFormat="0" applyAlignment="0" applyProtection="0"/>
    <xf numFmtId="0" fontId="11" fillId="0" borderId="12" applyNumberFormat="0" applyFill="0" applyAlignment="0" applyProtection="0"/>
    <xf numFmtId="0" fontId="12" fillId="0" borderId="13" applyNumberFormat="0" applyFill="0" applyAlignment="0" applyProtection="0"/>
    <xf numFmtId="0" fontId="13" fillId="0" borderId="14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15" applyNumberFormat="0" applyFill="0" applyAlignment="0" applyProtection="0"/>
    <xf numFmtId="0" fontId="15" fillId="29" borderId="16" applyNumberFormat="0" applyAlignment="0" applyProtection="0"/>
    <xf numFmtId="0" fontId="16" fillId="0" borderId="0" applyNumberFormat="0" applyFill="0" applyBorder="0" applyAlignment="0" applyProtection="0"/>
    <xf numFmtId="0" fontId="17" fillId="30" borderId="0" applyNumberFormat="0" applyBorder="0" applyAlignment="0" applyProtection="0"/>
    <xf numFmtId="0" fontId="6" fillId="0" borderId="0"/>
    <xf numFmtId="0" fontId="18" fillId="31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32" borderId="17" applyNumberFormat="0" applyFont="0" applyAlignment="0" applyProtection="0"/>
    <xf numFmtId="0" fontId="20" fillId="0" borderId="18" applyNumberFormat="0" applyFill="0" applyAlignment="0" applyProtection="0"/>
    <xf numFmtId="0" fontId="21" fillId="0" borderId="0" applyNumberFormat="0" applyFill="0" applyBorder="0" applyAlignment="0" applyProtection="0"/>
    <xf numFmtId="0" fontId="22" fillId="33" borderId="0" applyNumberFormat="0" applyBorder="0" applyAlignment="0" applyProtection="0"/>
    <xf numFmtId="49" fontId="23" fillId="0" borderId="19">
      <alignment horizontal="center"/>
    </xf>
    <xf numFmtId="0" fontId="23" fillId="0" borderId="20">
      <alignment horizontal="left" wrapText="1" indent="2"/>
    </xf>
  </cellStyleXfs>
  <cellXfs count="62">
    <xf numFmtId="0" fontId="0" fillId="0" borderId="0" xfId="0"/>
    <xf numFmtId="0" fontId="2" fillId="0" borderId="0" xfId="0" applyFont="1" applyAlignment="1">
      <alignment horizontal="right" vertical="center"/>
    </xf>
    <xf numFmtId="0" fontId="24" fillId="0" borderId="1" xfId="0" applyFont="1" applyBorder="1" applyAlignment="1">
      <alignment vertical="center" wrapText="1"/>
    </xf>
    <xf numFmtId="0" fontId="26" fillId="0" borderId="1" xfId="0" applyFont="1" applyBorder="1" applyAlignment="1">
      <alignment vertical="center" wrapText="1"/>
    </xf>
    <xf numFmtId="0" fontId="26" fillId="0" borderId="1" xfId="0" applyFont="1" applyBorder="1" applyAlignment="1">
      <alignment horizontal="justify" vertical="center" wrapText="1"/>
    </xf>
    <xf numFmtId="0" fontId="26" fillId="0" borderId="4" xfId="0" applyFont="1" applyBorder="1" applyAlignment="1">
      <alignment vertical="center" wrapText="1"/>
    </xf>
    <xf numFmtId="0" fontId="3" fillId="0" borderId="0" xfId="0" applyFont="1" applyAlignment="1">
      <alignment horizontal="right" vertical="center"/>
    </xf>
    <xf numFmtId="0" fontId="26" fillId="2" borderId="5" xfId="0" quotePrefix="1" applyNumberFormat="1" applyFont="1" applyFill="1" applyBorder="1" applyAlignment="1">
      <alignment horizontal="left" vertical="center" shrinkToFi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9" fillId="0" borderId="1" xfId="0" applyFont="1" applyBorder="1"/>
    <xf numFmtId="0" fontId="29" fillId="0" borderId="1" xfId="0" applyFont="1" applyBorder="1" applyAlignment="1">
      <alignment wrapText="1"/>
    </xf>
    <xf numFmtId="0" fontId="24" fillId="36" borderId="1" xfId="0" applyFont="1" applyFill="1" applyBorder="1" applyAlignment="1">
      <alignment vertical="center" wrapText="1"/>
    </xf>
    <xf numFmtId="49" fontId="29" fillId="0" borderId="1" xfId="0" applyNumberFormat="1" applyFont="1" applyBorder="1" applyAlignment="1">
      <alignment horizontal="center"/>
    </xf>
    <xf numFmtId="0" fontId="25" fillId="0" borderId="2" xfId="0" applyFont="1" applyBorder="1" applyAlignment="1">
      <alignment horizontal="justify" vertical="center" wrapText="1"/>
    </xf>
    <xf numFmtId="0" fontId="27" fillId="0" borderId="1" xfId="0" applyFont="1" applyBorder="1" applyAlignment="1">
      <alignment horizontal="justify" vertical="center" wrapText="1"/>
    </xf>
    <xf numFmtId="0" fontId="27" fillId="2" borderId="21" xfId="0" applyNumberFormat="1" applyFont="1" applyFill="1" applyBorder="1" applyAlignment="1">
      <alignment horizontal="left" vertical="center" wrapText="1"/>
    </xf>
    <xf numFmtId="0" fontId="27" fillId="0" borderId="2" xfId="0" applyFont="1" applyBorder="1" applyAlignment="1">
      <alignment horizontal="justify" vertical="center" wrapText="1"/>
    </xf>
    <xf numFmtId="0" fontId="27" fillId="0" borderId="2" xfId="0" applyFont="1" applyBorder="1" applyAlignment="1">
      <alignment vertical="center" wrapText="1"/>
    </xf>
    <xf numFmtId="0" fontId="27" fillId="0" borderId="0" xfId="0" applyFont="1" applyBorder="1" applyAlignment="1">
      <alignment vertical="center" wrapText="1"/>
    </xf>
    <xf numFmtId="0" fontId="27" fillId="0" borderId="1" xfId="0" applyFont="1" applyBorder="1" applyAlignment="1">
      <alignment vertical="center" wrapText="1"/>
    </xf>
    <xf numFmtId="0" fontId="25" fillId="36" borderId="1" xfId="0" applyFont="1" applyFill="1" applyBorder="1" applyAlignment="1">
      <alignment horizontal="justify" vertical="center" wrapText="1"/>
    </xf>
    <xf numFmtId="0" fontId="27" fillId="0" borderId="1" xfId="0" applyFont="1" applyBorder="1" applyAlignment="1">
      <alignment horizontal="left" vertical="center" wrapText="1"/>
    </xf>
    <xf numFmtId="0" fontId="31" fillId="0" borderId="0" xfId="0" applyFont="1"/>
    <xf numFmtId="4" fontId="25" fillId="0" borderId="4" xfId="0" applyNumberFormat="1" applyFont="1" applyBorder="1" applyAlignment="1">
      <alignment horizontal="right" vertical="center" wrapText="1"/>
    </xf>
    <xf numFmtId="4" fontId="27" fillId="0" borderId="1" xfId="0" applyNumberFormat="1" applyFont="1" applyBorder="1" applyAlignment="1">
      <alignment horizontal="right" vertical="center" wrapText="1"/>
    </xf>
    <xf numFmtId="4" fontId="27" fillId="2" borderId="5" xfId="0" applyNumberFormat="1" applyFont="1" applyFill="1" applyBorder="1" applyAlignment="1">
      <alignment horizontal="right" vertical="center" shrinkToFit="1"/>
    </xf>
    <xf numFmtId="4" fontId="27" fillId="0" borderId="1" xfId="0" applyNumberFormat="1" applyFont="1" applyBorder="1"/>
    <xf numFmtId="4" fontId="27" fillId="0" borderId="6" xfId="0" applyNumberFormat="1" applyFont="1" applyBorder="1"/>
    <xf numFmtId="4" fontId="27" fillId="0" borderId="1" xfId="0" applyNumberFormat="1" applyFont="1" applyBorder="1" applyAlignment="1">
      <alignment vertical="center" wrapText="1"/>
    </xf>
    <xf numFmtId="4" fontId="25" fillId="36" borderId="6" xfId="0" applyNumberFormat="1" applyFont="1" applyFill="1" applyBorder="1"/>
    <xf numFmtId="4" fontId="27" fillId="0" borderId="6" xfId="0" applyNumberFormat="1" applyFont="1" applyBorder="1" applyAlignment="1">
      <alignment wrapText="1"/>
    </xf>
    <xf numFmtId="4" fontId="25" fillId="34" borderId="6" xfId="0" applyNumberFormat="1" applyFont="1" applyFill="1" applyBorder="1" applyAlignment="1"/>
    <xf numFmtId="4" fontId="27" fillId="0" borderId="4" xfId="0" applyNumberFormat="1" applyFont="1" applyBorder="1" applyAlignment="1">
      <alignment horizontal="right" vertical="center" wrapText="1"/>
    </xf>
    <xf numFmtId="0" fontId="27" fillId="0" borderId="1" xfId="0" applyFont="1" applyBorder="1"/>
    <xf numFmtId="4" fontId="32" fillId="0" borderId="19" xfId="0" applyNumberFormat="1" applyFont="1" applyFill="1" applyBorder="1" applyAlignment="1">
      <alignment horizontal="right" vertical="center" wrapText="1"/>
    </xf>
    <xf numFmtId="3" fontId="27" fillId="0" borderId="1" xfId="0" applyNumberFormat="1" applyFont="1" applyBorder="1"/>
    <xf numFmtId="0" fontId="27" fillId="35" borderId="1" xfId="0" applyFont="1" applyFill="1" applyBorder="1"/>
    <xf numFmtId="4" fontId="27" fillId="37" borderId="1" xfId="0" applyNumberFormat="1" applyFont="1" applyFill="1" applyBorder="1"/>
    <xf numFmtId="2" fontId="27" fillId="0" borderId="1" xfId="0" applyNumberFormat="1" applyFont="1" applyBorder="1"/>
    <xf numFmtId="2" fontId="28" fillId="0" borderId="1" xfId="0" applyNumberFormat="1" applyFont="1" applyBorder="1"/>
    <xf numFmtId="2" fontId="27" fillId="35" borderId="1" xfId="0" applyNumberFormat="1" applyFont="1" applyFill="1" applyBorder="1"/>
    <xf numFmtId="2" fontId="27" fillId="37" borderId="1" xfId="0" applyNumberFormat="1" applyFont="1" applyFill="1" applyBorder="1"/>
    <xf numFmtId="0" fontId="5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/>
    </xf>
    <xf numFmtId="0" fontId="24" fillId="34" borderId="2" xfId="0" applyFont="1" applyFill="1" applyBorder="1" applyAlignment="1">
      <alignment horizontal="left" vertical="center" wrapText="1"/>
    </xf>
    <xf numFmtId="0" fontId="24" fillId="34" borderId="6" xfId="0" applyFont="1" applyFill="1" applyBorder="1" applyAlignment="1">
      <alignment horizontal="left" vertical="center" wrapText="1"/>
    </xf>
    <xf numFmtId="0" fontId="29" fillId="0" borderId="2" xfId="0" applyFont="1" applyBorder="1" applyAlignment="1">
      <alignment horizontal="center"/>
    </xf>
    <xf numFmtId="0" fontId="29" fillId="0" borderId="3" xfId="0" applyFont="1" applyBorder="1" applyAlignment="1">
      <alignment horizontal="center"/>
    </xf>
    <xf numFmtId="0" fontId="29" fillId="0" borderId="6" xfId="0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29" fillId="35" borderId="2" xfId="0" applyFont="1" applyFill="1" applyBorder="1" applyAlignment="1">
      <alignment horizontal="left"/>
    </xf>
    <xf numFmtId="0" fontId="29" fillId="35" borderId="6" xfId="0" applyFont="1" applyFill="1" applyBorder="1" applyAlignment="1">
      <alignment horizontal="left"/>
    </xf>
    <xf numFmtId="0" fontId="29" fillId="37" borderId="2" xfId="0" applyFont="1" applyFill="1" applyBorder="1" applyAlignment="1">
      <alignment horizontal="left"/>
    </xf>
    <xf numFmtId="0" fontId="29" fillId="37" borderId="6" xfId="0" applyFont="1" applyFill="1" applyBorder="1" applyAlignment="1">
      <alignment horizontal="left"/>
    </xf>
    <xf numFmtId="0" fontId="30" fillId="0" borderId="22" xfId="0" applyFont="1" applyBorder="1" applyAlignment="1">
      <alignment horizontal="center"/>
    </xf>
  </cellXfs>
  <cellStyles count="45">
    <cellStyle name="20% — акцент1" xfId="1" builtinId="30" customBuiltin="1"/>
    <cellStyle name="20% — акцент2" xfId="2" builtinId="34" customBuiltin="1"/>
    <cellStyle name="20% — акцент3" xfId="3" builtinId="38" customBuiltin="1"/>
    <cellStyle name="20% — акцент4" xfId="4" builtinId="42" customBuiltin="1"/>
    <cellStyle name="20% — акцент5" xfId="5" builtinId="46" customBuiltin="1"/>
    <cellStyle name="20% — акцент6" xfId="6" builtinId="50" customBuiltin="1"/>
    <cellStyle name="40% — акцент1" xfId="7" builtinId="31" customBuiltin="1"/>
    <cellStyle name="40% — акцент2" xfId="8" builtinId="35" customBuiltin="1"/>
    <cellStyle name="40% — акцент3" xfId="9" builtinId="39" customBuiltin="1"/>
    <cellStyle name="40% — акцент4" xfId="10" builtinId="43" customBuiltin="1"/>
    <cellStyle name="40% — акцент5" xfId="11" builtinId="47" customBuiltin="1"/>
    <cellStyle name="40% — акцент6" xfId="12" builtinId="51" customBuiltin="1"/>
    <cellStyle name="60% — акцент1" xfId="13" builtinId="32" customBuiltin="1"/>
    <cellStyle name="60% — акцент2" xfId="14" builtinId="36" customBuiltin="1"/>
    <cellStyle name="60% — акцент3" xfId="15" builtinId="40" customBuiltin="1"/>
    <cellStyle name="60% — акцент4" xfId="16" builtinId="44" customBuiltin="1"/>
    <cellStyle name="60% — акцент5" xfId="17" builtinId="48" customBuiltin="1"/>
    <cellStyle name="60% — акцент6" xfId="18" builtinId="52" customBuiltin="1"/>
    <cellStyle name="xl34" xfId="44" xr:uid="{00000000-0005-0000-0000-000012000000}"/>
    <cellStyle name="xl52" xfId="43" xr:uid="{00000000-0005-0000-0000-000013000000}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 xr:uid="{00000000-0005-0000-0000-000026000000}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6"/>
  <sheetViews>
    <sheetView tabSelected="1" view="pageBreakPreview" zoomScaleNormal="100" zoomScaleSheetLayoutView="100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H41" sqref="H41"/>
    </sheetView>
  </sheetViews>
  <sheetFormatPr defaultRowHeight="15" x14ac:dyDescent="0.25"/>
  <cols>
    <col min="1" max="1" width="23.7109375" customWidth="1"/>
    <col min="2" max="2" width="48.5703125" customWidth="1"/>
    <col min="3" max="3" width="16.7109375" customWidth="1"/>
    <col min="4" max="4" width="15.140625" customWidth="1"/>
    <col min="5" max="5" width="16.42578125" customWidth="1"/>
    <col min="6" max="6" width="14.5703125" customWidth="1"/>
    <col min="7" max="7" width="14.85546875" customWidth="1"/>
    <col min="8" max="8" width="14.28515625" customWidth="1"/>
    <col min="9" max="9" width="13.5703125" customWidth="1"/>
    <col min="10" max="10" width="12.42578125" customWidth="1"/>
    <col min="11" max="11" width="12.85546875" customWidth="1"/>
  </cols>
  <sheetData>
    <row r="1" spans="1:11" x14ac:dyDescent="0.25">
      <c r="E1" s="1"/>
    </row>
    <row r="2" spans="1:11" ht="47.25" customHeight="1" x14ac:dyDescent="0.25">
      <c r="A2" s="45" t="s">
        <v>68</v>
      </c>
      <c r="B2" s="45"/>
      <c r="C2" s="45"/>
      <c r="D2" s="45"/>
      <c r="E2" s="45"/>
      <c r="F2" s="45"/>
      <c r="G2" s="45"/>
      <c r="H2" s="45"/>
      <c r="I2" s="45"/>
      <c r="J2" s="45"/>
      <c r="K2" s="45"/>
    </row>
    <row r="3" spans="1:11" x14ac:dyDescent="0.25">
      <c r="A3" s="46" t="s">
        <v>32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1" x14ac:dyDescent="0.25">
      <c r="E4" s="6"/>
    </row>
    <row r="5" spans="1:11" x14ac:dyDescent="0.25">
      <c r="A5" s="52" t="s">
        <v>29</v>
      </c>
      <c r="B5" s="52" t="s">
        <v>30</v>
      </c>
      <c r="C5" s="49" t="s">
        <v>63</v>
      </c>
      <c r="D5" s="50"/>
      <c r="E5" s="51"/>
      <c r="F5" s="49" t="s">
        <v>33</v>
      </c>
      <c r="G5" s="50"/>
      <c r="H5" s="51"/>
      <c r="I5" s="49" t="s">
        <v>34</v>
      </c>
      <c r="J5" s="50"/>
      <c r="K5" s="51"/>
    </row>
    <row r="6" spans="1:11" ht="15" customHeight="1" x14ac:dyDescent="0.25">
      <c r="A6" s="53"/>
      <c r="B6" s="53"/>
      <c r="C6" s="52" t="s">
        <v>62</v>
      </c>
      <c r="D6" s="52" t="s">
        <v>66</v>
      </c>
      <c r="E6" s="55" t="s">
        <v>67</v>
      </c>
      <c r="F6" s="52" t="s">
        <v>62</v>
      </c>
      <c r="G6" s="52" t="s">
        <v>66</v>
      </c>
      <c r="H6" s="55" t="s">
        <v>67</v>
      </c>
      <c r="I6" s="52" t="s">
        <v>62</v>
      </c>
      <c r="J6" s="52" t="s">
        <v>66</v>
      </c>
      <c r="K6" s="55" t="s">
        <v>67</v>
      </c>
    </row>
    <row r="7" spans="1:11" x14ac:dyDescent="0.25">
      <c r="A7" s="53"/>
      <c r="B7" s="53"/>
      <c r="C7" s="53"/>
      <c r="D7" s="53"/>
      <c r="E7" s="56"/>
      <c r="F7" s="53"/>
      <c r="G7" s="53"/>
      <c r="H7" s="56"/>
      <c r="I7" s="53"/>
      <c r="J7" s="53"/>
      <c r="K7" s="56"/>
    </row>
    <row r="8" spans="1:11" ht="1.5" customHeight="1" x14ac:dyDescent="0.25">
      <c r="A8" s="54"/>
      <c r="B8" s="54"/>
      <c r="C8" s="54"/>
      <c r="D8" s="54"/>
      <c r="E8" s="56"/>
      <c r="F8" s="54"/>
      <c r="G8" s="54"/>
      <c r="H8" s="56"/>
      <c r="I8" s="54"/>
      <c r="J8" s="54"/>
      <c r="K8" s="56"/>
    </row>
    <row r="9" spans="1:11" x14ac:dyDescent="0.25">
      <c r="A9" s="8">
        <v>1</v>
      </c>
      <c r="B9" s="9">
        <v>2</v>
      </c>
      <c r="C9" s="10">
        <v>3</v>
      </c>
      <c r="D9" s="10">
        <v>4</v>
      </c>
      <c r="E9" s="11">
        <v>5</v>
      </c>
      <c r="F9" s="10">
        <v>6</v>
      </c>
      <c r="G9" s="10">
        <v>7</v>
      </c>
      <c r="H9" s="11">
        <v>8</v>
      </c>
      <c r="I9" s="10">
        <v>9</v>
      </c>
      <c r="J9" s="10">
        <v>10</v>
      </c>
      <c r="K9" s="11">
        <v>11</v>
      </c>
    </row>
    <row r="10" spans="1:11" ht="36" customHeight="1" x14ac:dyDescent="0.25">
      <c r="A10" s="2" t="s">
        <v>0</v>
      </c>
      <c r="B10" s="16" t="s">
        <v>1</v>
      </c>
      <c r="C10" s="26">
        <f>C11+C12+C13+C14+C15+C16+C20+C21+C22+C23+C24</f>
        <v>78205.600000000006</v>
      </c>
      <c r="D10" s="26">
        <f t="shared" ref="D10:K10" si="0">D11+D12+D13+D14+D15+D16+D20+D21+D22+D23+D24</f>
        <v>79802</v>
      </c>
      <c r="E10" s="26">
        <f t="shared" si="0"/>
        <v>83169.500000000015</v>
      </c>
      <c r="F10" s="26">
        <f t="shared" si="0"/>
        <v>9013.643</v>
      </c>
      <c r="G10" s="26">
        <f t="shared" si="0"/>
        <v>9121.0799999999981</v>
      </c>
      <c r="H10" s="26">
        <f t="shared" si="0"/>
        <v>9402.7000000000007</v>
      </c>
      <c r="I10" s="26">
        <f t="shared" si="0"/>
        <v>87219.243000000002</v>
      </c>
      <c r="J10" s="26">
        <f t="shared" si="0"/>
        <v>88923.08</v>
      </c>
      <c r="K10" s="26">
        <f t="shared" si="0"/>
        <v>92572.2</v>
      </c>
    </row>
    <row r="11" spans="1:11" x14ac:dyDescent="0.25">
      <c r="A11" s="3" t="s">
        <v>2</v>
      </c>
      <c r="B11" s="17" t="s">
        <v>3</v>
      </c>
      <c r="C11" s="27">
        <v>52502.3</v>
      </c>
      <c r="D11" s="27">
        <v>53868</v>
      </c>
      <c r="E11" s="27">
        <v>57128.4</v>
      </c>
      <c r="F11" s="27">
        <v>1717.434</v>
      </c>
      <c r="G11" s="27">
        <v>1854.34</v>
      </c>
      <c r="H11" s="27">
        <v>2003.71</v>
      </c>
      <c r="I11" s="35">
        <f t="shared" ref="I11:I24" si="1">C11+F11</f>
        <v>54219.734000000004</v>
      </c>
      <c r="J11" s="35">
        <f t="shared" ref="J11:J24" si="2">D11+G11</f>
        <v>55722.34</v>
      </c>
      <c r="K11" s="35">
        <f t="shared" ref="K11:K24" si="3">E11+H11</f>
        <v>59132.11</v>
      </c>
    </row>
    <row r="12" spans="1:11" ht="45" x14ac:dyDescent="0.25">
      <c r="A12" s="7" t="s">
        <v>25</v>
      </c>
      <c r="B12" s="18" t="s">
        <v>4</v>
      </c>
      <c r="C12" s="28">
        <v>8611.9</v>
      </c>
      <c r="D12" s="28">
        <v>8790.5</v>
      </c>
      <c r="E12" s="28">
        <v>8840.9</v>
      </c>
      <c r="F12" s="28">
        <v>0</v>
      </c>
      <c r="G12" s="28">
        <v>0</v>
      </c>
      <c r="H12" s="28">
        <v>0</v>
      </c>
      <c r="I12" s="35">
        <f t="shared" si="1"/>
        <v>8611.9</v>
      </c>
      <c r="J12" s="35">
        <f t="shared" si="2"/>
        <v>8790.5</v>
      </c>
      <c r="K12" s="35">
        <f t="shared" si="3"/>
        <v>8840.9</v>
      </c>
    </row>
    <row r="13" spans="1:11" x14ac:dyDescent="0.25">
      <c r="A13" s="3" t="s">
        <v>5</v>
      </c>
      <c r="B13" s="19" t="s">
        <v>6</v>
      </c>
      <c r="C13" s="29">
        <v>688.6</v>
      </c>
      <c r="D13" s="29">
        <v>731.7</v>
      </c>
      <c r="E13" s="29">
        <v>779.4</v>
      </c>
      <c r="F13" s="29">
        <v>48.25</v>
      </c>
      <c r="G13" s="29">
        <v>51.3</v>
      </c>
      <c r="H13" s="29">
        <v>54.55</v>
      </c>
      <c r="I13" s="35">
        <f t="shared" si="1"/>
        <v>736.85</v>
      </c>
      <c r="J13" s="35">
        <f t="shared" si="2"/>
        <v>783</v>
      </c>
      <c r="K13" s="35">
        <f t="shared" si="3"/>
        <v>833.94999999999993</v>
      </c>
    </row>
    <row r="14" spans="1:11" x14ac:dyDescent="0.25">
      <c r="A14" s="3" t="s">
        <v>35</v>
      </c>
      <c r="B14" s="19" t="s">
        <v>36</v>
      </c>
      <c r="C14" s="29">
        <v>0</v>
      </c>
      <c r="D14" s="30">
        <v>0</v>
      </c>
      <c r="E14" s="30">
        <v>0</v>
      </c>
      <c r="F14" s="29">
        <v>6027</v>
      </c>
      <c r="G14" s="30">
        <v>6207</v>
      </c>
      <c r="H14" s="30">
        <v>6271</v>
      </c>
      <c r="I14" s="35">
        <f t="shared" si="1"/>
        <v>6027</v>
      </c>
      <c r="J14" s="35">
        <f t="shared" si="2"/>
        <v>6207</v>
      </c>
      <c r="K14" s="35">
        <f t="shared" si="3"/>
        <v>6271</v>
      </c>
    </row>
    <row r="15" spans="1:11" x14ac:dyDescent="0.25">
      <c r="A15" s="3" t="s">
        <v>7</v>
      </c>
      <c r="B15" s="19" t="s">
        <v>8</v>
      </c>
      <c r="C15" s="29">
        <v>354</v>
      </c>
      <c r="D15" s="30">
        <v>363</v>
      </c>
      <c r="E15" s="30">
        <v>372</v>
      </c>
      <c r="F15" s="29">
        <v>0</v>
      </c>
      <c r="G15" s="30">
        <v>0</v>
      </c>
      <c r="H15" s="30">
        <v>0</v>
      </c>
      <c r="I15" s="35">
        <f t="shared" si="1"/>
        <v>354</v>
      </c>
      <c r="J15" s="35">
        <f t="shared" si="2"/>
        <v>363</v>
      </c>
      <c r="K15" s="35">
        <f t="shared" si="3"/>
        <v>372</v>
      </c>
    </row>
    <row r="16" spans="1:11" ht="60" x14ac:dyDescent="0.25">
      <c r="A16" s="3" t="s">
        <v>9</v>
      </c>
      <c r="B16" s="20" t="s">
        <v>10</v>
      </c>
      <c r="C16" s="29">
        <v>1249.5999999999999</v>
      </c>
      <c r="D16" s="30">
        <v>1249.5999999999999</v>
      </c>
      <c r="E16" s="30">
        <v>1249.5999999999999</v>
      </c>
      <c r="F16" s="29">
        <v>13.44</v>
      </c>
      <c r="G16" s="30">
        <v>13.44</v>
      </c>
      <c r="H16" s="30">
        <v>13.44</v>
      </c>
      <c r="I16" s="35">
        <f t="shared" si="1"/>
        <v>1263.04</v>
      </c>
      <c r="J16" s="35">
        <f t="shared" si="2"/>
        <v>1263.04</v>
      </c>
      <c r="K16" s="35">
        <f t="shared" si="3"/>
        <v>1263.04</v>
      </c>
    </row>
    <row r="17" spans="1:11" ht="30" hidden="1" x14ac:dyDescent="0.25">
      <c r="A17" s="3" t="s">
        <v>11</v>
      </c>
      <c r="B17" s="20" t="s">
        <v>12</v>
      </c>
      <c r="C17" s="29"/>
      <c r="D17" s="30"/>
      <c r="E17" s="30"/>
      <c r="F17" s="29"/>
      <c r="G17" s="30"/>
      <c r="H17" s="30"/>
      <c r="I17" s="35">
        <f t="shared" si="1"/>
        <v>0</v>
      </c>
      <c r="J17" s="35">
        <f t="shared" si="2"/>
        <v>0</v>
      </c>
      <c r="K17" s="35">
        <f t="shared" si="3"/>
        <v>0</v>
      </c>
    </row>
    <row r="18" spans="1:11" ht="60" hidden="1" x14ac:dyDescent="0.25">
      <c r="A18" s="3" t="s">
        <v>13</v>
      </c>
      <c r="B18" s="20" t="s">
        <v>14</v>
      </c>
      <c r="C18" s="29"/>
      <c r="D18" s="30"/>
      <c r="E18" s="30"/>
      <c r="F18" s="29"/>
      <c r="G18" s="30"/>
      <c r="H18" s="30"/>
      <c r="I18" s="35">
        <f t="shared" si="1"/>
        <v>0</v>
      </c>
      <c r="J18" s="35">
        <f t="shared" si="2"/>
        <v>0</v>
      </c>
      <c r="K18" s="35">
        <f t="shared" si="3"/>
        <v>0</v>
      </c>
    </row>
    <row r="19" spans="1:11" ht="75" hidden="1" x14ac:dyDescent="0.25">
      <c r="A19" s="3" t="s">
        <v>15</v>
      </c>
      <c r="B19" s="21" t="s">
        <v>16</v>
      </c>
      <c r="C19" s="31"/>
      <c r="D19" s="31"/>
      <c r="E19" s="29"/>
      <c r="F19" s="31"/>
      <c r="G19" s="31"/>
      <c r="H19" s="29"/>
      <c r="I19" s="35">
        <f t="shared" si="1"/>
        <v>0</v>
      </c>
      <c r="J19" s="35">
        <f t="shared" si="2"/>
        <v>0</v>
      </c>
      <c r="K19" s="35">
        <f t="shared" si="3"/>
        <v>0</v>
      </c>
    </row>
    <row r="20" spans="1:11" ht="30" x14ac:dyDescent="0.25">
      <c r="A20" s="3" t="s">
        <v>26</v>
      </c>
      <c r="B20" s="22" t="s">
        <v>17</v>
      </c>
      <c r="C20" s="30">
        <v>179.6</v>
      </c>
      <c r="D20" s="30">
        <v>179.6</v>
      </c>
      <c r="E20" s="30">
        <v>179.6</v>
      </c>
      <c r="F20" s="30">
        <v>0</v>
      </c>
      <c r="G20" s="30">
        <v>0</v>
      </c>
      <c r="H20" s="30">
        <v>0</v>
      </c>
      <c r="I20" s="35">
        <f t="shared" si="1"/>
        <v>179.6</v>
      </c>
      <c r="J20" s="35">
        <f t="shared" si="2"/>
        <v>179.6</v>
      </c>
      <c r="K20" s="35">
        <f t="shared" si="3"/>
        <v>179.6</v>
      </c>
    </row>
    <row r="21" spans="1:11" ht="45" x14ac:dyDescent="0.25">
      <c r="A21" s="3" t="s">
        <v>18</v>
      </c>
      <c r="B21" s="22" t="s">
        <v>19</v>
      </c>
      <c r="C21" s="29">
        <v>149.6</v>
      </c>
      <c r="D21" s="29">
        <v>149.6</v>
      </c>
      <c r="E21" s="29">
        <v>149.6</v>
      </c>
      <c r="F21" s="29">
        <v>0</v>
      </c>
      <c r="G21" s="29">
        <v>0</v>
      </c>
      <c r="H21" s="29">
        <v>0</v>
      </c>
      <c r="I21" s="35">
        <f t="shared" si="1"/>
        <v>149.6</v>
      </c>
      <c r="J21" s="35">
        <f t="shared" si="2"/>
        <v>149.6</v>
      </c>
      <c r="K21" s="35">
        <f t="shared" si="3"/>
        <v>149.6</v>
      </c>
    </row>
    <row r="22" spans="1:11" ht="25.5" customHeight="1" x14ac:dyDescent="0.25">
      <c r="A22" s="3" t="s">
        <v>27</v>
      </c>
      <c r="B22" s="24" t="s">
        <v>28</v>
      </c>
      <c r="C22" s="30">
        <v>14000</v>
      </c>
      <c r="D22" s="30">
        <v>14000</v>
      </c>
      <c r="E22" s="30">
        <v>14000</v>
      </c>
      <c r="F22" s="30">
        <v>1100</v>
      </c>
      <c r="G22" s="30">
        <v>995</v>
      </c>
      <c r="H22" s="30">
        <v>1060</v>
      </c>
      <c r="I22" s="35">
        <f t="shared" si="1"/>
        <v>15100</v>
      </c>
      <c r="J22" s="35">
        <f t="shared" si="2"/>
        <v>14995</v>
      </c>
      <c r="K22" s="35">
        <f t="shared" si="3"/>
        <v>15060</v>
      </c>
    </row>
    <row r="23" spans="1:11" ht="30" x14ac:dyDescent="0.25">
      <c r="A23" s="3" t="s">
        <v>20</v>
      </c>
      <c r="B23" s="22" t="s">
        <v>21</v>
      </c>
      <c r="C23" s="30">
        <v>470</v>
      </c>
      <c r="D23" s="30">
        <v>470</v>
      </c>
      <c r="E23" s="30">
        <v>470</v>
      </c>
      <c r="F23" s="30">
        <v>0</v>
      </c>
      <c r="G23" s="30">
        <v>0</v>
      </c>
      <c r="H23" s="30">
        <v>0</v>
      </c>
      <c r="I23" s="35">
        <f t="shared" si="1"/>
        <v>470</v>
      </c>
      <c r="J23" s="35">
        <f t="shared" si="2"/>
        <v>470</v>
      </c>
      <c r="K23" s="35">
        <f t="shared" si="3"/>
        <v>470</v>
      </c>
    </row>
    <row r="24" spans="1:11" x14ac:dyDescent="0.25">
      <c r="A24" s="3" t="s">
        <v>37</v>
      </c>
      <c r="B24" s="22" t="s">
        <v>38</v>
      </c>
      <c r="C24" s="30"/>
      <c r="D24" s="30"/>
      <c r="E24" s="30"/>
      <c r="F24" s="30">
        <v>107.51900000000001</v>
      </c>
      <c r="G24" s="30">
        <v>0</v>
      </c>
      <c r="H24" s="30">
        <v>0</v>
      </c>
      <c r="I24" s="35">
        <f t="shared" si="1"/>
        <v>107.51900000000001</v>
      </c>
      <c r="J24" s="35">
        <f t="shared" si="2"/>
        <v>0</v>
      </c>
      <c r="K24" s="35">
        <f t="shared" si="3"/>
        <v>0</v>
      </c>
    </row>
    <row r="25" spans="1:11" ht="24.75" customHeight="1" x14ac:dyDescent="0.25">
      <c r="A25" s="14" t="s">
        <v>22</v>
      </c>
      <c r="B25" s="23" t="s">
        <v>23</v>
      </c>
      <c r="C25" s="32">
        <v>152142.39999999999</v>
      </c>
      <c r="D25" s="32">
        <v>151992.29999999999</v>
      </c>
      <c r="E25" s="32">
        <v>233560.5</v>
      </c>
      <c r="F25" s="32">
        <v>14660.710150000001</v>
      </c>
      <c r="G25" s="32">
        <v>17491.063999999998</v>
      </c>
      <c r="H25" s="32">
        <v>17541.488000000001</v>
      </c>
      <c r="I25" s="32">
        <f>C25+F25-17045.75</f>
        <v>149757.36014999999</v>
      </c>
      <c r="J25" s="32">
        <f>D25+G25-19301.51</f>
        <v>150181.85399999999</v>
      </c>
      <c r="K25" s="32">
        <f>E25+H25-19391.51</f>
        <v>231710.478</v>
      </c>
    </row>
    <row r="26" spans="1:11" ht="1.5" hidden="1" customHeight="1" x14ac:dyDescent="0.25">
      <c r="A26" s="5"/>
      <c r="B26" s="4" t="s">
        <v>24</v>
      </c>
      <c r="C26" s="33"/>
      <c r="D26" s="33"/>
      <c r="E26" s="30"/>
      <c r="F26" s="33"/>
      <c r="G26" s="33"/>
      <c r="H26" s="30"/>
      <c r="I26" s="33"/>
      <c r="J26" s="33"/>
      <c r="K26" s="30"/>
    </row>
    <row r="27" spans="1:11" ht="24" customHeight="1" x14ac:dyDescent="0.25">
      <c r="A27" s="47" t="s">
        <v>31</v>
      </c>
      <c r="B27" s="48"/>
      <c r="C27" s="34">
        <f>C25+C10</f>
        <v>230348</v>
      </c>
      <c r="D27" s="34">
        <f t="shared" ref="D27:K27" si="4">D25+D10</f>
        <v>231794.3</v>
      </c>
      <c r="E27" s="34">
        <f t="shared" si="4"/>
        <v>316730</v>
      </c>
      <c r="F27" s="34">
        <f t="shared" si="4"/>
        <v>23674.353150000003</v>
      </c>
      <c r="G27" s="34">
        <f t="shared" si="4"/>
        <v>26612.143999999997</v>
      </c>
      <c r="H27" s="34">
        <f t="shared" si="4"/>
        <v>26944.188000000002</v>
      </c>
      <c r="I27" s="34">
        <f t="shared" si="4"/>
        <v>236976.60314999998</v>
      </c>
      <c r="J27" s="34">
        <f t="shared" si="4"/>
        <v>239104.93400000001</v>
      </c>
      <c r="K27" s="34">
        <f t="shared" si="4"/>
        <v>324282.67800000001</v>
      </c>
    </row>
    <row r="28" spans="1:11" ht="22.5" customHeight="1" x14ac:dyDescent="0.25">
      <c r="A28" s="52" t="s">
        <v>29</v>
      </c>
      <c r="B28" s="52" t="s">
        <v>30</v>
      </c>
      <c r="C28" s="49" t="s">
        <v>63</v>
      </c>
      <c r="D28" s="50"/>
      <c r="E28" s="51"/>
      <c r="F28" s="49" t="s">
        <v>33</v>
      </c>
      <c r="G28" s="50"/>
      <c r="H28" s="51"/>
      <c r="I28" s="49" t="s">
        <v>34</v>
      </c>
      <c r="J28" s="50"/>
      <c r="K28" s="51"/>
    </row>
    <row r="29" spans="1:11" ht="13.5" customHeight="1" x14ac:dyDescent="0.25">
      <c r="A29" s="53"/>
      <c r="B29" s="53"/>
      <c r="C29" s="52" t="s">
        <v>62</v>
      </c>
      <c r="D29" s="52" t="s">
        <v>66</v>
      </c>
      <c r="E29" s="55" t="s">
        <v>67</v>
      </c>
      <c r="F29" s="52" t="s">
        <v>62</v>
      </c>
      <c r="G29" s="52" t="s">
        <v>66</v>
      </c>
      <c r="H29" s="55" t="s">
        <v>67</v>
      </c>
      <c r="I29" s="52" t="s">
        <v>62</v>
      </c>
      <c r="J29" s="52" t="s">
        <v>66</v>
      </c>
      <c r="K29" s="55" t="s">
        <v>67</v>
      </c>
    </row>
    <row r="30" spans="1:11" ht="21" customHeight="1" x14ac:dyDescent="0.25">
      <c r="A30" s="53"/>
      <c r="B30" s="53"/>
      <c r="C30" s="53"/>
      <c r="D30" s="53"/>
      <c r="E30" s="56"/>
      <c r="F30" s="53"/>
      <c r="G30" s="53"/>
      <c r="H30" s="56"/>
      <c r="I30" s="53"/>
      <c r="J30" s="53"/>
      <c r="K30" s="56"/>
    </row>
    <row r="31" spans="1:11" ht="19.5" customHeight="1" x14ac:dyDescent="0.25">
      <c r="A31" s="54"/>
      <c r="B31" s="54"/>
      <c r="C31" s="54"/>
      <c r="D31" s="54"/>
      <c r="E31" s="56"/>
      <c r="F31" s="54"/>
      <c r="G31" s="54"/>
      <c r="H31" s="56"/>
      <c r="I31" s="54"/>
      <c r="J31" s="54"/>
      <c r="K31" s="56"/>
    </row>
    <row r="32" spans="1:11" x14ac:dyDescent="0.25">
      <c r="A32" s="61" t="s">
        <v>39</v>
      </c>
      <c r="B32" s="61"/>
      <c r="C32" s="61"/>
      <c r="D32" s="61"/>
      <c r="E32" s="61"/>
      <c r="F32" s="61"/>
      <c r="G32" s="61"/>
      <c r="H32" s="61"/>
      <c r="I32" s="61"/>
      <c r="J32" s="61"/>
      <c r="K32" s="61"/>
    </row>
    <row r="33" spans="1:11" x14ac:dyDescent="0.25">
      <c r="A33" s="15" t="s">
        <v>40</v>
      </c>
      <c r="B33" s="12" t="s">
        <v>52</v>
      </c>
      <c r="C33" s="29">
        <v>30315.200000000001</v>
      </c>
      <c r="D33" s="29">
        <v>32232.9</v>
      </c>
      <c r="E33" s="29">
        <v>34725.199999999997</v>
      </c>
      <c r="F33" s="41">
        <f>1666.499+2816.247+38.67</f>
        <v>4521.4160000000002</v>
      </c>
      <c r="G33" s="41">
        <f>1707.334+2875.153+122.399</f>
        <v>4704.8860000000004</v>
      </c>
      <c r="H33" s="41">
        <f>1757.911+2955.648+246.199</f>
        <v>4959.7579999999998</v>
      </c>
      <c r="I33" s="41">
        <f>C33+F33-1.2</f>
        <v>34835.416000000005</v>
      </c>
      <c r="J33" s="41">
        <f t="shared" ref="J33:K33" si="5">D33+G33-1.2</f>
        <v>36936.586000000003</v>
      </c>
      <c r="K33" s="41">
        <f t="shared" si="5"/>
        <v>39683.758000000002</v>
      </c>
    </row>
    <row r="34" spans="1:11" x14ac:dyDescent="0.25">
      <c r="A34" s="15" t="s">
        <v>41</v>
      </c>
      <c r="B34" s="12" t="s">
        <v>53</v>
      </c>
      <c r="C34" s="36">
        <v>0</v>
      </c>
      <c r="D34" s="36">
        <v>0</v>
      </c>
      <c r="E34" s="36">
        <v>0</v>
      </c>
      <c r="F34" s="42"/>
      <c r="G34" s="42"/>
      <c r="H34" s="42"/>
      <c r="I34" s="41">
        <f>F34</f>
        <v>0</v>
      </c>
      <c r="J34" s="41">
        <f t="shared" ref="J34:K34" si="6">G34</f>
        <v>0</v>
      </c>
      <c r="K34" s="41">
        <f t="shared" si="6"/>
        <v>0</v>
      </c>
    </row>
    <row r="35" spans="1:11" ht="30" x14ac:dyDescent="0.25">
      <c r="A35" s="15" t="s">
        <v>42</v>
      </c>
      <c r="B35" s="13" t="s">
        <v>54</v>
      </c>
      <c r="C35" s="29">
        <v>4633.8</v>
      </c>
      <c r="D35" s="38">
        <v>4800</v>
      </c>
      <c r="E35" s="38">
        <v>4969</v>
      </c>
      <c r="F35" s="41">
        <v>117</v>
      </c>
      <c r="G35" s="41">
        <v>117</v>
      </c>
      <c r="H35" s="41">
        <v>117</v>
      </c>
      <c r="I35" s="41">
        <f>C35+F35</f>
        <v>4750.8</v>
      </c>
      <c r="J35" s="41">
        <f t="shared" ref="J35:K35" si="7">D35+G35</f>
        <v>4917</v>
      </c>
      <c r="K35" s="41">
        <f t="shared" si="7"/>
        <v>5086</v>
      </c>
    </row>
    <row r="36" spans="1:11" x14ac:dyDescent="0.25">
      <c r="A36" s="15" t="s">
        <v>43</v>
      </c>
      <c r="B36" s="12" t="s">
        <v>55</v>
      </c>
      <c r="C36" s="37">
        <v>13552.7</v>
      </c>
      <c r="D36" s="37">
        <v>23471.7</v>
      </c>
      <c r="E36" s="37">
        <v>21491.3</v>
      </c>
      <c r="F36" s="41">
        <f>1887.37165+3171.13398+7724.15937</f>
        <v>12782.665000000001</v>
      </c>
      <c r="G36" s="41">
        <f>1898.40886+3189.67855+12043.97659</f>
        <v>17132.063999999998</v>
      </c>
      <c r="H36" s="41">
        <f>1909.6278+3208.52845+12064.33175</f>
        <v>17182.487999999998</v>
      </c>
      <c r="I36" s="41">
        <f>C36+F36-14914.21</f>
        <v>11421.155000000002</v>
      </c>
      <c r="J36" s="41">
        <f>D36+G36-17132.06</f>
        <v>23471.703999999994</v>
      </c>
      <c r="K36" s="41">
        <f>E36+H36-17182.49</f>
        <v>21491.297999999999</v>
      </c>
    </row>
    <row r="37" spans="1:11" x14ac:dyDescent="0.25">
      <c r="A37" s="15" t="s">
        <v>44</v>
      </c>
      <c r="B37" s="12" t="s">
        <v>56</v>
      </c>
      <c r="C37" s="36">
        <v>261.3</v>
      </c>
      <c r="D37" s="29">
        <v>2840.9</v>
      </c>
      <c r="E37" s="36">
        <v>181.4</v>
      </c>
      <c r="F37" s="41">
        <f>66.35+626.3712+3609.62195</f>
        <v>4302.3431500000006</v>
      </c>
      <c r="G37" s="41">
        <f>31.638+58.611+2579.103</f>
        <v>2669.3519999999999</v>
      </c>
      <c r="H37" s="41">
        <f>32.085+60.684+2563.76</f>
        <v>2656.5290000000005</v>
      </c>
      <c r="I37" s="41">
        <f>C37+F37-1.8</f>
        <v>4561.8431500000006</v>
      </c>
      <c r="J37" s="41">
        <f t="shared" ref="J37:K37" si="8">D37+G37-1.8</f>
        <v>5508.4520000000002</v>
      </c>
      <c r="K37" s="41">
        <f t="shared" si="8"/>
        <v>2836.1290000000004</v>
      </c>
    </row>
    <row r="38" spans="1:11" x14ac:dyDescent="0.25">
      <c r="A38" s="15" t="s">
        <v>64</v>
      </c>
      <c r="B38" s="12" t="s">
        <v>65</v>
      </c>
      <c r="C38" s="36">
        <v>179.6</v>
      </c>
      <c r="D38" s="36">
        <v>179.6</v>
      </c>
      <c r="E38" s="36">
        <v>179.6</v>
      </c>
      <c r="F38" s="42"/>
      <c r="G38" s="42"/>
      <c r="H38" s="42"/>
      <c r="I38" s="41">
        <f>C38</f>
        <v>179.6</v>
      </c>
      <c r="J38" s="41">
        <f t="shared" ref="J38:K38" si="9">D38</f>
        <v>179.6</v>
      </c>
      <c r="K38" s="41">
        <f t="shared" si="9"/>
        <v>179.6</v>
      </c>
    </row>
    <row r="39" spans="1:11" x14ac:dyDescent="0.25">
      <c r="A39" s="15" t="s">
        <v>45</v>
      </c>
      <c r="B39" s="12" t="s">
        <v>57</v>
      </c>
      <c r="C39" s="29">
        <v>138213.1</v>
      </c>
      <c r="D39" s="29">
        <v>124958.8</v>
      </c>
      <c r="E39" s="29">
        <v>124880.7</v>
      </c>
      <c r="F39" s="41">
        <v>15</v>
      </c>
      <c r="G39" s="41">
        <v>15</v>
      </c>
      <c r="H39" s="41">
        <v>15</v>
      </c>
      <c r="I39" s="41">
        <f>C39+F39</f>
        <v>138228.1</v>
      </c>
      <c r="J39" s="41">
        <f t="shared" ref="J39:K39" si="10">D39+G39</f>
        <v>124973.8</v>
      </c>
      <c r="K39" s="41">
        <f t="shared" si="10"/>
        <v>124895.7</v>
      </c>
    </row>
    <row r="40" spans="1:11" x14ac:dyDescent="0.25">
      <c r="A40" s="15" t="s">
        <v>46</v>
      </c>
      <c r="B40" s="12" t="s">
        <v>58</v>
      </c>
      <c r="C40" s="29">
        <v>16850</v>
      </c>
      <c r="D40" s="29">
        <v>8632.2000000000007</v>
      </c>
      <c r="E40" s="29">
        <v>5635.9</v>
      </c>
      <c r="F40" s="41">
        <v>1769.537</v>
      </c>
      <c r="G40" s="41">
        <v>1807.45</v>
      </c>
      <c r="H40" s="41">
        <v>1847.021</v>
      </c>
      <c r="I40" s="41">
        <f>C40</f>
        <v>16850</v>
      </c>
      <c r="J40" s="41">
        <f t="shared" ref="J40:K40" si="11">D40</f>
        <v>8632.2000000000007</v>
      </c>
      <c r="K40" s="41">
        <f t="shared" si="11"/>
        <v>5635.9</v>
      </c>
    </row>
    <row r="41" spans="1:11" x14ac:dyDescent="0.25">
      <c r="A41" s="15" t="s">
        <v>47</v>
      </c>
      <c r="B41" s="12" t="s">
        <v>59</v>
      </c>
      <c r="C41" s="29">
        <v>25903.3</v>
      </c>
      <c r="D41" s="29">
        <v>34229.199999999997</v>
      </c>
      <c r="E41" s="29">
        <v>36813.1</v>
      </c>
      <c r="F41" s="41">
        <f>75.336+76.056</f>
        <v>151.392</v>
      </c>
      <c r="G41" s="41">
        <f>75.336+76.056</f>
        <v>151.392</v>
      </c>
      <c r="H41" s="41">
        <f>75.336+76.056</f>
        <v>151.392</v>
      </c>
      <c r="I41" s="41">
        <f>C41+F41</f>
        <v>26054.691999999999</v>
      </c>
      <c r="J41" s="41">
        <f t="shared" ref="J41:K42" si="12">D41+G41</f>
        <v>34380.591999999997</v>
      </c>
      <c r="K41" s="41">
        <f t="shared" si="12"/>
        <v>36964.491999999998</v>
      </c>
    </row>
    <row r="42" spans="1:11" x14ac:dyDescent="0.25">
      <c r="A42" s="15" t="s">
        <v>48</v>
      </c>
      <c r="B42" s="12" t="s">
        <v>60</v>
      </c>
      <c r="C42" s="36">
        <v>80</v>
      </c>
      <c r="D42" s="36">
        <v>90</v>
      </c>
      <c r="E42" s="29">
        <v>87494.8</v>
      </c>
      <c r="F42" s="41">
        <v>15</v>
      </c>
      <c r="G42" s="41">
        <v>15</v>
      </c>
      <c r="H42" s="41">
        <v>15</v>
      </c>
      <c r="I42" s="41">
        <f>C42+F42</f>
        <v>95</v>
      </c>
      <c r="J42" s="41">
        <f t="shared" si="12"/>
        <v>105</v>
      </c>
      <c r="K42" s="41">
        <f t="shared" si="12"/>
        <v>87509.8</v>
      </c>
    </row>
    <row r="43" spans="1:11" ht="45" x14ac:dyDescent="0.25">
      <c r="A43" s="15" t="s">
        <v>49</v>
      </c>
      <c r="B43" s="13" t="s">
        <v>61</v>
      </c>
      <c r="C43" s="36">
        <v>359</v>
      </c>
      <c r="D43" s="36">
        <v>359</v>
      </c>
      <c r="E43" s="36">
        <v>359</v>
      </c>
      <c r="F43" s="42"/>
      <c r="G43" s="42"/>
      <c r="H43" s="42"/>
      <c r="I43" s="41"/>
      <c r="J43" s="41"/>
      <c r="K43" s="41"/>
    </row>
    <row r="44" spans="1:11" x14ac:dyDescent="0.25">
      <c r="A44" s="57" t="s">
        <v>50</v>
      </c>
      <c r="B44" s="58"/>
      <c r="C44" s="39">
        <f t="shared" ref="C44:K44" si="13">SUM(C33:C43)</f>
        <v>230348</v>
      </c>
      <c r="D44" s="39">
        <f t="shared" si="13"/>
        <v>231794.30000000005</v>
      </c>
      <c r="E44" s="39">
        <f t="shared" si="13"/>
        <v>316730</v>
      </c>
      <c r="F44" s="43">
        <f t="shared" si="13"/>
        <v>23674.353150000003</v>
      </c>
      <c r="G44" s="43">
        <f>SUM(G33:G43)</f>
        <v>26612.143999999997</v>
      </c>
      <c r="H44" s="43">
        <f t="shared" si="13"/>
        <v>26944.188000000002</v>
      </c>
      <c r="I44" s="43">
        <f>SUM(I33:I43)</f>
        <v>236976.60615000004</v>
      </c>
      <c r="J44" s="43">
        <f t="shared" si="13"/>
        <v>239104.93400000001</v>
      </c>
      <c r="K44" s="43">
        <f t="shared" si="13"/>
        <v>324282.67699999997</v>
      </c>
    </row>
    <row r="45" spans="1:11" x14ac:dyDescent="0.25">
      <c r="A45" s="59" t="s">
        <v>51</v>
      </c>
      <c r="B45" s="60"/>
      <c r="C45" s="40">
        <f>C27-C44</f>
        <v>0</v>
      </c>
      <c r="D45" s="40">
        <f t="shared" ref="D45:E45" si="14">D27-D44</f>
        <v>0</v>
      </c>
      <c r="E45" s="40">
        <f t="shared" si="14"/>
        <v>0</v>
      </c>
      <c r="F45" s="44">
        <f t="shared" ref="F45" si="15">F27-F44</f>
        <v>0</v>
      </c>
      <c r="G45" s="44">
        <f t="shared" ref="G45" si="16">G27-G44</f>
        <v>0</v>
      </c>
      <c r="H45" s="44">
        <f t="shared" ref="H45" si="17">H27-H44</f>
        <v>0</v>
      </c>
      <c r="I45" s="44">
        <f t="shared" ref="I45" si="18">I27-I44</f>
        <v>-3.0000000551808625E-3</v>
      </c>
      <c r="J45" s="44">
        <f t="shared" ref="J45" si="19">J27-J44</f>
        <v>0</v>
      </c>
      <c r="K45" s="44">
        <f t="shared" ref="K45" si="20">K27-K44</f>
        <v>1.0000000474974513E-3</v>
      </c>
    </row>
    <row r="46" spans="1:11" x14ac:dyDescent="0.25">
      <c r="I46" s="25"/>
      <c r="J46" s="25"/>
      <c r="K46" s="25"/>
    </row>
  </sheetData>
  <mergeCells count="34">
    <mergeCell ref="H29:H31"/>
    <mergeCell ref="I29:I31"/>
    <mergeCell ref="C5:E5"/>
    <mergeCell ref="I5:K5"/>
    <mergeCell ref="A32:K32"/>
    <mergeCell ref="K29:K31"/>
    <mergeCell ref="A44:B44"/>
    <mergeCell ref="A45:B45"/>
    <mergeCell ref="K6:K8"/>
    <mergeCell ref="A28:A31"/>
    <mergeCell ref="B28:B31"/>
    <mergeCell ref="C28:E28"/>
    <mergeCell ref="F28:H28"/>
    <mergeCell ref="I28:K28"/>
    <mergeCell ref="C29:C31"/>
    <mergeCell ref="D29:D31"/>
    <mergeCell ref="E29:E31"/>
    <mergeCell ref="F29:F31"/>
    <mergeCell ref="G29:G31"/>
    <mergeCell ref="I6:I8"/>
    <mergeCell ref="J6:J8"/>
    <mergeCell ref="J29:J31"/>
    <mergeCell ref="A2:K2"/>
    <mergeCell ref="A3:K3"/>
    <mergeCell ref="A27:B27"/>
    <mergeCell ref="F5:H5"/>
    <mergeCell ref="F6:F8"/>
    <mergeCell ref="G6:G8"/>
    <mergeCell ref="H6:H8"/>
    <mergeCell ref="E6:E8"/>
    <mergeCell ref="C6:C8"/>
    <mergeCell ref="D6:D8"/>
    <mergeCell ref="A5:A8"/>
    <mergeCell ref="B5:B8"/>
  </mergeCells>
  <phoneticPr fontId="0" type="noConversion"/>
  <pageMargins left="0.11811023622047245" right="0.11811023622047245" top="0" bottom="0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Трусова</dc:creator>
  <cp:lastModifiedBy>Администратор</cp:lastModifiedBy>
  <cp:lastPrinted>2023-11-13T08:56:38Z</cp:lastPrinted>
  <dcterms:created xsi:type="dcterms:W3CDTF">2014-11-05T13:31:02Z</dcterms:created>
  <dcterms:modified xsi:type="dcterms:W3CDTF">2023-11-15T06:44:43Z</dcterms:modified>
</cp:coreProperties>
</file>