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3\МАТЕРИАЛЫ К ПРОЕКТУ БЮДЖЕТА\1\"/>
    </mc:Choice>
  </mc:AlternateContent>
  <xr:revisionPtr revIDLastSave="0" documentId="8_{0807B4A1-8BDE-4777-9B0B-2023AD78390B}" xr6:coauthVersionLast="47" xr6:coauthVersionMax="47" xr10:uidLastSave="{00000000-0000-0000-0000-000000000000}"/>
  <bookViews>
    <workbookView xWindow="-120" yWindow="-120" windowWidth="29040" windowHeight="15840" tabRatio="644"/>
  </bookViews>
  <sheets>
    <sheet name="Регион ФФПП 2024" sheetId="115" r:id="rId1"/>
    <sheet name="ИНП2024" sheetId="61" r:id="rId2"/>
    <sheet name="ИБР2024" sheetId="94" r:id="rId3"/>
    <sheet name="Регион сбалансир 2024" sheetId="117" r:id="rId4"/>
  </sheets>
  <definedNames>
    <definedName name="_xlnm.Print_Titles" localSheetId="2">ИБР2024!$A:$B</definedName>
    <definedName name="_xlnm.Print_Titles" localSheetId="1">ИНП2024!$A:$B,ИНП2024!$3:$8</definedName>
    <definedName name="_xlnm.Print_Titles" localSheetId="3">'Регион сбалансир 2024'!$A:$B</definedName>
    <definedName name="_xlnm.Print_Titles" localSheetId="0">'Регион ФФПП 2024'!$A:$B</definedName>
    <definedName name="_xlnm.Print_Area" localSheetId="2">ИБР2024!$A$1:$AR$20</definedName>
    <definedName name="_xlnm.Print_Area" localSheetId="1">ИНП2024!$A$1:$U$20</definedName>
    <definedName name="_xlnm.Print_Area" localSheetId="3">'Регион сбалансир 2024'!$A$1:$L$24</definedName>
    <definedName name="_xlnm.Print_Area" localSheetId="0">'Регион ФФПП 2024'!$A$1:$O$24</definedName>
  </definedNames>
  <calcPr calcId="191029" fullCalcOnLoad="1" refMode="R1C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61" l="1"/>
  <c r="L12" i="115"/>
  <c r="G9" i="61"/>
  <c r="R9" i="94"/>
  <c r="E9" i="94"/>
  <c r="AP9" i="94" s="1"/>
  <c r="N9" i="94"/>
  <c r="E13" i="117"/>
  <c r="C12" i="94"/>
  <c r="T12" i="94" s="1"/>
  <c r="E12" i="94"/>
  <c r="X12" i="94"/>
  <c r="G12" i="94"/>
  <c r="I12" i="94"/>
  <c r="L12" i="94"/>
  <c r="L20" i="94" s="1"/>
  <c r="AI12" i="94"/>
  <c r="AL12" i="94"/>
  <c r="AO12" i="94"/>
  <c r="C13" i="94"/>
  <c r="E13" i="94" s="1"/>
  <c r="AD13" i="94"/>
  <c r="G13" i="94"/>
  <c r="I13" i="94"/>
  <c r="L13" i="94"/>
  <c r="AI13" i="94"/>
  <c r="AL13" i="94"/>
  <c r="AO13" i="94"/>
  <c r="C14" i="94"/>
  <c r="P14" i="94" s="1"/>
  <c r="N14" i="94"/>
  <c r="R14" i="94"/>
  <c r="T14" i="94"/>
  <c r="AB14" i="94"/>
  <c r="G14" i="94"/>
  <c r="G20" i="94" s="1"/>
  <c r="L14" i="94"/>
  <c r="AI14" i="94"/>
  <c r="AL14" i="94"/>
  <c r="AO14" i="94"/>
  <c r="C15" i="94"/>
  <c r="AB15" i="94" s="1"/>
  <c r="P15" i="94"/>
  <c r="V15" i="94"/>
  <c r="G15" i="94"/>
  <c r="I15" i="94"/>
  <c r="L15" i="94"/>
  <c r="AI15" i="94"/>
  <c r="AL15" i="94"/>
  <c r="AO15" i="94"/>
  <c r="C16" i="94"/>
  <c r="N16" i="94" s="1"/>
  <c r="G16" i="94"/>
  <c r="I16" i="94"/>
  <c r="L16" i="94"/>
  <c r="AI16" i="94"/>
  <c r="AL16" i="94"/>
  <c r="AO16" i="94"/>
  <c r="C17" i="94"/>
  <c r="V17" i="94" s="1"/>
  <c r="E17" i="94"/>
  <c r="P17" i="94"/>
  <c r="X17" i="94"/>
  <c r="AB17" i="94"/>
  <c r="AD17" i="94"/>
  <c r="G17" i="94"/>
  <c r="I17" i="94"/>
  <c r="L17" i="94"/>
  <c r="AI17" i="94"/>
  <c r="AL17" i="94"/>
  <c r="AO17" i="94"/>
  <c r="C18" i="94"/>
  <c r="X18" i="94" s="1"/>
  <c r="R18" i="94"/>
  <c r="G18" i="94"/>
  <c r="I18" i="94" s="1"/>
  <c r="L18" i="94"/>
  <c r="AI18" i="94"/>
  <c r="AL18" i="94"/>
  <c r="AO18" i="94"/>
  <c r="C19" i="94"/>
  <c r="X19" i="94" s="1"/>
  <c r="E19" i="94"/>
  <c r="T19" i="94"/>
  <c r="Z19" i="94"/>
  <c r="AB19" i="94"/>
  <c r="G19" i="94"/>
  <c r="I19" i="94"/>
  <c r="L19" i="94"/>
  <c r="AI19" i="94"/>
  <c r="AL19" i="94"/>
  <c r="AO19" i="94"/>
  <c r="G12" i="61"/>
  <c r="K12" i="61"/>
  <c r="O12" i="61"/>
  <c r="O20" i="61" s="1"/>
  <c r="S12" i="61"/>
  <c r="G13" i="61"/>
  <c r="K13" i="61"/>
  <c r="T13" i="61" s="1"/>
  <c r="O13" i="61"/>
  <c r="S13" i="61"/>
  <c r="G14" i="61"/>
  <c r="T14" i="61" s="1"/>
  <c r="K14" i="61"/>
  <c r="O14" i="61"/>
  <c r="S14" i="61"/>
  <c r="G15" i="61"/>
  <c r="T15" i="61" s="1"/>
  <c r="K15" i="61"/>
  <c r="O15" i="61"/>
  <c r="S15" i="61"/>
  <c r="G16" i="61"/>
  <c r="T16" i="61" s="1"/>
  <c r="K16" i="61"/>
  <c r="O16" i="61"/>
  <c r="S16" i="61"/>
  <c r="G17" i="61"/>
  <c r="T17" i="61" s="1"/>
  <c r="K17" i="61"/>
  <c r="O17" i="61"/>
  <c r="S17" i="61"/>
  <c r="G18" i="61"/>
  <c r="T18" i="61" s="1"/>
  <c r="K18" i="61"/>
  <c r="O18" i="61"/>
  <c r="S18" i="61"/>
  <c r="G19" i="61"/>
  <c r="K19" i="61"/>
  <c r="O19" i="61"/>
  <c r="T19" i="61" s="1"/>
  <c r="S19" i="61"/>
  <c r="C20" i="61"/>
  <c r="G9" i="94"/>
  <c r="I9" i="94"/>
  <c r="G10" i="94"/>
  <c r="I10" i="94" s="1"/>
  <c r="G11" i="94"/>
  <c r="I11" i="94"/>
  <c r="S11" i="61"/>
  <c r="S10" i="61"/>
  <c r="S20" i="61" s="1"/>
  <c r="O11" i="61"/>
  <c r="O10" i="61"/>
  <c r="O9" i="61"/>
  <c r="T9" i="61" s="1"/>
  <c r="G10" i="61"/>
  <c r="G20" i="61" s="1"/>
  <c r="G11" i="61"/>
  <c r="T11" i="61" s="1"/>
  <c r="K9" i="61"/>
  <c r="K10" i="61"/>
  <c r="K20" i="61" s="1"/>
  <c r="K11" i="61"/>
  <c r="Z10" i="94"/>
  <c r="N10" i="94"/>
  <c r="R10" i="94"/>
  <c r="L10" i="94"/>
  <c r="AI10" i="94"/>
  <c r="AL10" i="94"/>
  <c r="AO10" i="94"/>
  <c r="AO20" i="94" s="1"/>
  <c r="X9" i="94"/>
  <c r="AD9" i="94"/>
  <c r="L9" i="94"/>
  <c r="AI9" i="94"/>
  <c r="AL9" i="94"/>
  <c r="AL20" i="94" s="1"/>
  <c r="AO9" i="94"/>
  <c r="Z11" i="94"/>
  <c r="E11" i="94"/>
  <c r="AP11" i="94" s="1"/>
  <c r="R11" i="94"/>
  <c r="L11" i="94"/>
  <c r="AI11" i="94"/>
  <c r="AI20" i="94" s="1"/>
  <c r="AL11" i="94"/>
  <c r="AO11" i="94"/>
  <c r="C16" i="115"/>
  <c r="C17" i="115"/>
  <c r="C24" i="115" s="1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K17" i="117"/>
  <c r="J18" i="117"/>
  <c r="J19" i="117"/>
  <c r="J20" i="117"/>
  <c r="J21" i="117"/>
  <c r="J22" i="117"/>
  <c r="J23" i="117"/>
  <c r="J13" i="117"/>
  <c r="K13" i="117" s="1"/>
  <c r="E14" i="117"/>
  <c r="E24" i="117" s="1"/>
  <c r="E15" i="117"/>
  <c r="E16" i="117"/>
  <c r="K16" i="117"/>
  <c r="E17" i="117"/>
  <c r="E18" i="117"/>
  <c r="K18" i="117"/>
  <c r="E19" i="117"/>
  <c r="K19" i="117" s="1"/>
  <c r="E20" i="117"/>
  <c r="K20" i="117"/>
  <c r="E21" i="117"/>
  <c r="K21" i="117" s="1"/>
  <c r="E22" i="117"/>
  <c r="K22" i="117"/>
  <c r="E23" i="117"/>
  <c r="K23" i="117" s="1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V51" i="94" s="1"/>
  <c r="Z33" i="94"/>
  <c r="X33" i="94"/>
  <c r="V33" i="94"/>
  <c r="Z32" i="94"/>
  <c r="Z51" i="94" s="1"/>
  <c r="X32" i="94"/>
  <c r="X51" i="94" s="1"/>
  <c r="V32" i="94"/>
  <c r="AE20" i="94"/>
  <c r="AF20" i="94"/>
  <c r="F20" i="94"/>
  <c r="L20" i="61"/>
  <c r="H20" i="61"/>
  <c r="D20" i="61"/>
  <c r="X10" i="94"/>
  <c r="E10" i="94"/>
  <c r="T10" i="94"/>
  <c r="V10" i="94"/>
  <c r="V18" i="94"/>
  <c r="AD14" i="94"/>
  <c r="AD12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T12" i="61"/>
  <c r="E15" i="94"/>
  <c r="AP15" i="94" s="1"/>
  <c r="R15" i="94"/>
  <c r="X15" i="94"/>
  <c r="AD15" i="94"/>
  <c r="N15" i="94"/>
  <c r="T15" i="94"/>
  <c r="Z15" i="94"/>
  <c r="F16" i="115"/>
  <c r="H16" i="115" s="1"/>
  <c r="K15" i="117"/>
  <c r="Z17" i="94"/>
  <c r="T16" i="94"/>
  <c r="T10" i="61"/>
  <c r="F14" i="115" s="1"/>
  <c r="F23" i="115" l="1"/>
  <c r="F17" i="115"/>
  <c r="AQ9" i="94"/>
  <c r="AP10" i="94"/>
  <c r="F15" i="115"/>
  <c r="R20" i="94"/>
  <c r="T20" i="61"/>
  <c r="U20" i="61" s="1"/>
  <c r="D24" i="115" s="1"/>
  <c r="F13" i="115"/>
  <c r="F19" i="115"/>
  <c r="H14" i="115"/>
  <c r="AQ15" i="94"/>
  <c r="AQ11" i="94"/>
  <c r="F21" i="115"/>
  <c r="F22" i="115"/>
  <c r="F20" i="115"/>
  <c r="F18" i="115"/>
  <c r="AB18" i="94"/>
  <c r="R16" i="94"/>
  <c r="AB16" i="94"/>
  <c r="P13" i="94"/>
  <c r="AB12" i="94"/>
  <c r="AB20" i="94" s="1"/>
  <c r="T17" i="94"/>
  <c r="AD16" i="94"/>
  <c r="AD20" i="94" s="1"/>
  <c r="K14" i="117"/>
  <c r="V19" i="94"/>
  <c r="T18" i="94"/>
  <c r="T20" i="94" s="1"/>
  <c r="R17" i="94"/>
  <c r="E16" i="94"/>
  <c r="I14" i="94"/>
  <c r="I20" i="94" s="1"/>
  <c r="E14" i="94"/>
  <c r="N13" i="94"/>
  <c r="AP13" i="94" s="1"/>
  <c r="Z12" i="94"/>
  <c r="T13" i="94"/>
  <c r="J24" i="117"/>
  <c r="R19" i="94"/>
  <c r="P18" i="94"/>
  <c r="AB13" i="94"/>
  <c r="R12" i="94"/>
  <c r="Z13" i="94"/>
  <c r="V14" i="94"/>
  <c r="P19" i="94"/>
  <c r="E18" i="94"/>
  <c r="N17" i="94"/>
  <c r="AP17" i="94" s="1"/>
  <c r="Z16" i="94"/>
  <c r="Z14" i="94"/>
  <c r="X13" i="94"/>
  <c r="P12" i="94"/>
  <c r="P20" i="94" s="1"/>
  <c r="C20" i="94"/>
  <c r="AD18" i="94"/>
  <c r="AD19" i="94"/>
  <c r="N19" i="94"/>
  <c r="N18" i="94"/>
  <c r="X16" i="94"/>
  <c r="X14" i="94"/>
  <c r="V13" i="94"/>
  <c r="N12" i="94"/>
  <c r="R13" i="94"/>
  <c r="Z18" i="94"/>
  <c r="P16" i="94"/>
  <c r="V16" i="94"/>
  <c r="V20" i="94" s="1"/>
  <c r="AQ13" i="94" l="1"/>
  <c r="AQ17" i="94"/>
  <c r="U14" i="61"/>
  <c r="D18" i="115" s="1"/>
  <c r="U13" i="61"/>
  <c r="D17" i="115" s="1"/>
  <c r="AP19" i="94"/>
  <c r="Z20" i="94"/>
  <c r="H20" i="115"/>
  <c r="H17" i="115"/>
  <c r="U15" i="61"/>
  <c r="D19" i="115" s="1"/>
  <c r="AP18" i="94"/>
  <c r="AP14" i="94"/>
  <c r="U18" i="61"/>
  <c r="D22" i="115" s="1"/>
  <c r="H19" i="115"/>
  <c r="H15" i="115"/>
  <c r="H18" i="115"/>
  <c r="U17" i="61"/>
  <c r="D21" i="115" s="1"/>
  <c r="H21" i="115"/>
  <c r="U16" i="61"/>
  <c r="D20" i="115" s="1"/>
  <c r="U11" i="61"/>
  <c r="D15" i="115" s="1"/>
  <c r="H22" i="115"/>
  <c r="U12" i="61"/>
  <c r="D16" i="115" s="1"/>
  <c r="H23" i="115"/>
  <c r="X20" i="94"/>
  <c r="N20" i="94"/>
  <c r="E20" i="94"/>
  <c r="U10" i="61"/>
  <c r="D14" i="115" s="1"/>
  <c r="AQ10" i="94"/>
  <c r="AQ20" i="94" s="1"/>
  <c r="K24" i="117"/>
  <c r="L14" i="117" s="1"/>
  <c r="U19" i="61"/>
  <c r="D23" i="115" s="1"/>
  <c r="AP16" i="94"/>
  <c r="AP12" i="94"/>
  <c r="F24" i="115"/>
  <c r="J2" i="115" s="1"/>
  <c r="H13" i="115"/>
  <c r="H24" i="115" s="1"/>
  <c r="U9" i="61"/>
  <c r="D13" i="115" s="1"/>
  <c r="AQ19" i="94" l="1"/>
  <c r="AQ12" i="94"/>
  <c r="AQ16" i="94"/>
  <c r="AP20" i="94"/>
  <c r="AR16" i="94" s="1"/>
  <c r="E20" i="115" s="1"/>
  <c r="AQ18" i="94"/>
  <c r="L18" i="117"/>
  <c r="L15" i="117"/>
  <c r="L13" i="117"/>
  <c r="L24" i="117" s="1"/>
  <c r="L17" i="117"/>
  <c r="L16" i="117"/>
  <c r="L19" i="117"/>
  <c r="L23" i="117"/>
  <c r="L21" i="117"/>
  <c r="L22" i="117"/>
  <c r="L20" i="117"/>
  <c r="AQ14" i="94"/>
  <c r="AR14" i="94"/>
  <c r="E18" i="115" s="1"/>
  <c r="G18" i="115" s="1"/>
  <c r="G20" i="115" l="1"/>
  <c r="I20" i="115"/>
  <c r="I18" i="115"/>
  <c r="AR12" i="94"/>
  <c r="E16" i="115" s="1"/>
  <c r="AR20" i="94"/>
  <c r="E24" i="115" s="1"/>
  <c r="AR15" i="94"/>
  <c r="E19" i="115" s="1"/>
  <c r="AR9" i="94"/>
  <c r="E13" i="115" s="1"/>
  <c r="AR11" i="94"/>
  <c r="E15" i="115" s="1"/>
  <c r="AR10" i="94"/>
  <c r="E14" i="115" s="1"/>
  <c r="AR13" i="94"/>
  <c r="E17" i="115" s="1"/>
  <c r="AR17" i="94"/>
  <c r="E21" i="115" s="1"/>
  <c r="AR18" i="94"/>
  <c r="E22" i="115" s="1"/>
  <c r="AR19" i="94"/>
  <c r="E23" i="115" s="1"/>
  <c r="G16" i="115" l="1"/>
  <c r="I16" i="115"/>
  <c r="G22" i="115"/>
  <c r="I22" i="115"/>
  <c r="J18" i="115"/>
  <c r="G23" i="115"/>
  <c r="I23" i="115"/>
  <c r="G17" i="115"/>
  <c r="I17" i="115"/>
  <c r="G19" i="115"/>
  <c r="I19" i="115"/>
  <c r="G14" i="115"/>
  <c r="I14" i="115"/>
  <c r="J20" i="115"/>
  <c r="G13" i="115"/>
  <c r="I13" i="115"/>
  <c r="G21" i="115"/>
  <c r="I21" i="115"/>
  <c r="G15" i="115"/>
  <c r="I15" i="115"/>
  <c r="J21" i="115" l="1"/>
  <c r="J22" i="115"/>
  <c r="J15" i="115"/>
  <c r="J19" i="115"/>
  <c r="J17" i="115"/>
  <c r="J16" i="115"/>
  <c r="J23" i="115"/>
  <c r="J14" i="115"/>
  <c r="J13" i="115"/>
  <c r="I24" i="115"/>
  <c r="G24" i="115"/>
  <c r="K21" i="115" l="1"/>
  <c r="K17" i="115"/>
  <c r="K23" i="115"/>
  <c r="K15" i="115"/>
  <c r="K16" i="115"/>
  <c r="K14" i="115"/>
  <c r="J24" i="115"/>
  <c r="K19" i="115" s="1"/>
  <c r="K13" i="115"/>
  <c r="K24" i="115" l="1"/>
  <c r="L19" i="115" s="1"/>
  <c r="K18" i="115"/>
  <c r="K20" i="115"/>
  <c r="K22" i="115"/>
  <c r="L22" i="115" s="1"/>
  <c r="N19" i="115" l="1"/>
  <c r="O19" i="115" s="1"/>
  <c r="M19" i="115"/>
  <c r="N22" i="115"/>
  <c r="O22" i="115" s="1"/>
  <c r="M22" i="115"/>
  <c r="L13" i="115"/>
  <c r="L20" i="115"/>
  <c r="L23" i="115"/>
  <c r="L14" i="115"/>
  <c r="L15" i="115"/>
  <c r="L17" i="115"/>
  <c r="L16" i="115"/>
  <c r="L18" i="115"/>
  <c r="L21" i="115"/>
  <c r="N20" i="115" l="1"/>
  <c r="O20" i="115" s="1"/>
  <c r="M20" i="115"/>
  <c r="N14" i="115"/>
  <c r="O14" i="115" s="1"/>
  <c r="M14" i="115"/>
  <c r="L24" i="115"/>
  <c r="M13" i="115"/>
  <c r="N13" i="115"/>
  <c r="N21" i="115"/>
  <c r="O21" i="115" s="1"/>
  <c r="M21" i="115"/>
  <c r="N23" i="115"/>
  <c r="O23" i="115" s="1"/>
  <c r="M23" i="115"/>
  <c r="M16" i="115"/>
  <c r="N16" i="115"/>
  <c r="O16" i="115" s="1"/>
  <c r="M17" i="115"/>
  <c r="N17" i="115"/>
  <c r="O17" i="115" s="1"/>
  <c r="N18" i="115"/>
  <c r="O18" i="115" s="1"/>
  <c r="M18" i="115"/>
  <c r="N15" i="115"/>
  <c r="O15" i="115" s="1"/>
  <c r="M15" i="115"/>
  <c r="N24" i="115" l="1"/>
  <c r="O13" i="115"/>
  <c r="O24" i="115" s="1"/>
  <c r="M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<sst xmlns="http://schemas.openxmlformats.org/spreadsheetml/2006/main" count="315" uniqueCount="166">
  <si>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</si>
  <si>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</si>
  <si>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</si>
  <si>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</si>
  <si>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</si>
  <si>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</si>
  <si>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</si>
  <si>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</si>
  <si>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</si>
  <si>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</si>
  <si>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</si>
  <si>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</si>
  <si>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</si>
  <si>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</si>
  <si>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</si>
  <si>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</si>
  <si>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</si>
  <si>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</si>
  <si>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</si>
  <si>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</si>
  <si>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</si>
  <si>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</si>
  <si>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</si>
  <si>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</si>
  <si>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</si>
  <si>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</si>
  <si>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</si>
  <si>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</si>
  <si>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</si>
  <si>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</si>
  <si>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</si>
  <si>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</si>
  <si>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</si>
  <si>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</si>
  <si>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</si>
  <si>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</si>
  <si>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</si>
  <si>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</si>
  <si>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</si>
  <si>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</si>
  <si>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</si>
  <si>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</si>
  <si>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</si>
  <si>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</si>
  <si>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</si>
  <si>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</si>
  <si>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</si>
  <si>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</si>
  <si>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</si>
  <si>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</si>
  <si>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</si>
  <si>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</si>
  <si>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</si>
  <si>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</si>
  <si>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</si>
  <si>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</si>
  <si>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</si>
  <si>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</si>
  <si>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</si>
  <si>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</si>
  <si>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</si>
  <si>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</si>
  <si>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</si>
  <si>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</si>
  <si>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</si>
  <si>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</si>
  <si>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</si>
  <si>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</si>
  <si>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</si>
  <si>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</si>
  <si>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</si>
  <si>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</si>
  <si>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</si>
  <si>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</si>
  <si>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</si>
  <si>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</si>
  <si>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</si>
  <si>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</si>
  <si>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</si>
  <si>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</si>
  <si>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</si>
  <si>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</si>
  <si>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</si>
  <si>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</si>
  <si>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</si>
  <si>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</si>
  <si>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</si>
  <si>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</si>
  <si>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</si>
  <si>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</si>
  <si>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</si>
  <si>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</si>
  <si>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</si>
  <si>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</si>
  <si>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</si>
  <si>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</si>
  <si>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</si>
  <si>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</si>
  <si>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</si>
  <si>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</si>
  <si>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</si>
  <si>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</si>
  <si>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</si>
  <si>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</si>
  <si>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</si>
  <si>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</si>
  <si>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</si>
  <si>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</si>
  <si>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</si>
  <si>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</si>
  <si>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</si>
  <si>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</si>
  <si>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</si>
  <si>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</si>
  <si>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</si>
  <si>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</si>
  <si>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</si>
  <si>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</si>
  <si>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</si>
  <si>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</si>
  <si>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</si>
  <si>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</si>
  <si>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</si>
  <si>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</si>
  <si>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</si>
  <si>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</si>
  <si>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</si>
  <si>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</si>
  <si>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</si>
  <si>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</si>
  <si>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</si>
  <si>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</si>
  <si>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</si>
  <si>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</si>
  <si>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</si>
  <si>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</si>
  <si>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</si>
  <si>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</si>
  <si>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</si>
  <si>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</si>
  <si>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</si>
  <si>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</si>
  <si>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</si>
  <si>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</si>
  <si>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</si>
  <si>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</si>
  <si>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</si>
  <si>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</si>
  <si>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</si>
  <si>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</si>
  <si>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</si>
  <si>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</si>
  <si>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</si>
  <si>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</si>
  <si>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</si>
  <si>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</si>
  <si>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</si>
  <si>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</si>
  <si>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</si>
  <si>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за счет субвенций из областного бюджета, на 2023 год</t>
  </si>
  <si>
    <t>предоставляемых за счет субвенций из областного бюджета, на 2024 год</t>
  </si>
  <si>
    <t>Численность постоянного населения на 01.01.2023, чел.</t>
  </si>
  <si>
    <t>Численность постоянного населения на 1.01.2023, чел.</t>
  </si>
  <si>
    <t xml:space="preserve">Доля налога в оценке ФОТ (2024 год) </t>
  </si>
  <si>
    <t>РАСЧЕТ индекса бюджетных расходов на 2024 год</t>
  </si>
  <si>
    <t>РАСЧЕТ индекса налогового потенциала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</si>
</sst>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178" fontId="55" fillId="0" borderId="1" xfId="2" applyNumberFormat="1" applyFont="1" applyFill="1" applyBorder="1"/>
    <xf numFmtId="178" fontId="55" fillId="3" borderId="1" xfId="2" applyNumberFormat="1" applyFont="1" applyFill="1" applyBorder="1"/>
    <xf numFmtId="178" fontId="55" fillId="4" borderId="1" xfId="2" applyNumberFormat="1" applyFont="1" applyFill="1" applyBorder="1"/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0F403D6D-A01E-4AE5-A90A-BF9F145A2B3F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DE570B36-28A9-47D0-BFB3-1782F0966664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305" name="AutoShape 24">
          <a:extLst>
            <a:ext uri="{FF2B5EF4-FFF2-40B4-BE49-F238E27FC236}">
              <a16:creationId xmlns:a16="http://schemas.microsoft.com/office/drawing/2014/main" id="{C8705966-E88F-45FC-B8DA-3E2EB6D6527C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306" name="AutoShape 25">
          <a:extLst>
            <a:ext uri="{FF2B5EF4-FFF2-40B4-BE49-F238E27FC236}">
              <a16:creationId xmlns:a16="http://schemas.microsoft.com/office/drawing/2014/main" id="{C9D5D056-C989-4523-B8C9-DD9E76F5C879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307" name="AutoShape 26">
          <a:extLst>
            <a:ext uri="{FF2B5EF4-FFF2-40B4-BE49-F238E27FC236}">
              <a16:creationId xmlns:a16="http://schemas.microsoft.com/office/drawing/2014/main" id="{C2503D08-843D-49C5-A0EA-E76CDBDAE130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308" name="AutoShape 27">
          <a:extLst>
            <a:ext uri="{FF2B5EF4-FFF2-40B4-BE49-F238E27FC236}">
              <a16:creationId xmlns:a16="http://schemas.microsoft.com/office/drawing/2014/main" id="{7514D3CC-BF3A-47A7-B58A-897FDE1DD611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8309" name="AutoShape 28">
          <a:extLst>
            <a:ext uri="{FF2B5EF4-FFF2-40B4-BE49-F238E27FC236}">
              <a16:creationId xmlns:a16="http://schemas.microsoft.com/office/drawing/2014/main" id="{CC5B621F-1004-47D5-8CEB-970714BC7E9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310" name="AutoShape 29">
          <a:extLst>
            <a:ext uri="{FF2B5EF4-FFF2-40B4-BE49-F238E27FC236}">
              <a16:creationId xmlns:a16="http://schemas.microsoft.com/office/drawing/2014/main" id="{7A1B77CD-30F9-494B-91BE-725DA84B3F67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11" name="AutoShape 30">
          <a:extLst>
            <a:ext uri="{FF2B5EF4-FFF2-40B4-BE49-F238E27FC236}">
              <a16:creationId xmlns:a16="http://schemas.microsoft.com/office/drawing/2014/main" id="{4B4880F4-9145-4DC4-AA08-343FFA835400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12" name="AutoShape 31">
          <a:extLst>
            <a:ext uri="{FF2B5EF4-FFF2-40B4-BE49-F238E27FC236}">
              <a16:creationId xmlns:a16="http://schemas.microsoft.com/office/drawing/2014/main" id="{4BD38C43-1C9C-4890-9AA7-E6ACE73F5C2B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313" name="AutoShape 32">
          <a:extLst>
            <a:ext uri="{FF2B5EF4-FFF2-40B4-BE49-F238E27FC236}">
              <a16:creationId xmlns:a16="http://schemas.microsoft.com/office/drawing/2014/main" id="{388F54DD-2E83-4651-A936-595CBF5F8458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314" name="AutoShape 35">
          <a:extLst>
            <a:ext uri="{FF2B5EF4-FFF2-40B4-BE49-F238E27FC236}">
              <a16:creationId xmlns:a16="http://schemas.microsoft.com/office/drawing/2014/main" id="{638FA203-9140-4091-B8B0-B98F3EFC3882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315" name="AutoShape 36">
          <a:extLst>
            <a:ext uri="{FF2B5EF4-FFF2-40B4-BE49-F238E27FC236}">
              <a16:creationId xmlns:a16="http://schemas.microsoft.com/office/drawing/2014/main" id="{2B8EE8B9-2757-4F28-A713-CC1BE44DFCAA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316" name="AutoShape 37">
          <a:extLst>
            <a:ext uri="{FF2B5EF4-FFF2-40B4-BE49-F238E27FC236}">
              <a16:creationId xmlns:a16="http://schemas.microsoft.com/office/drawing/2014/main" id="{6CD5DACE-307A-4C8D-BF60-B9D6D289BF7E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317" name="AutoShape 38">
          <a:extLst>
            <a:ext uri="{FF2B5EF4-FFF2-40B4-BE49-F238E27FC236}">
              <a16:creationId xmlns:a16="http://schemas.microsoft.com/office/drawing/2014/main" id="{C6FE76F8-52F3-454E-9BD9-0A95BA0C4458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8318" name="AutoShape 39">
          <a:extLst>
            <a:ext uri="{FF2B5EF4-FFF2-40B4-BE49-F238E27FC236}">
              <a16:creationId xmlns:a16="http://schemas.microsoft.com/office/drawing/2014/main" id="{BB0856E4-2721-419F-8CF3-F69BD37C5456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319" name="AutoShape 40">
          <a:extLst>
            <a:ext uri="{FF2B5EF4-FFF2-40B4-BE49-F238E27FC236}">
              <a16:creationId xmlns:a16="http://schemas.microsoft.com/office/drawing/2014/main" id="{900542BE-9A39-4D1A-A8F2-824A65572586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20" name="AutoShape 41">
          <a:extLst>
            <a:ext uri="{FF2B5EF4-FFF2-40B4-BE49-F238E27FC236}">
              <a16:creationId xmlns:a16="http://schemas.microsoft.com/office/drawing/2014/main" id="{E121C5A3-AB08-47AE-8CCF-23711711DFCA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21" name="AutoShape 42">
          <a:extLst>
            <a:ext uri="{FF2B5EF4-FFF2-40B4-BE49-F238E27FC236}">
              <a16:creationId xmlns:a16="http://schemas.microsoft.com/office/drawing/2014/main" id="{A56C6FFD-DC99-426F-A341-E4DB32C979D1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322" name="AutoShape 43">
          <a:extLst>
            <a:ext uri="{FF2B5EF4-FFF2-40B4-BE49-F238E27FC236}">
              <a16:creationId xmlns:a16="http://schemas.microsoft.com/office/drawing/2014/main" id="{0B6A311F-4619-4594-BA74-9108778A2A7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8323" name="AutoShape 28">
          <a:extLst>
            <a:ext uri="{FF2B5EF4-FFF2-40B4-BE49-F238E27FC236}">
              <a16:creationId xmlns:a16="http://schemas.microsoft.com/office/drawing/2014/main" id="{76BC03D8-5DE9-4677-8156-C13722857A4D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8324" name="AutoShape 39">
          <a:extLst>
            <a:ext uri="{FF2B5EF4-FFF2-40B4-BE49-F238E27FC236}">
              <a16:creationId xmlns:a16="http://schemas.microsoft.com/office/drawing/2014/main" id="{30901B76-6260-467A-B3C9-5493ECD90F6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1370EBB4-5272-4889-B6B9-8E29BB551D5C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1" zoomScaleNormal="100" zoomScaleSheetLayoutView="85" workbookViewId="0">
      <selection activeCell="D13" sqref="D13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1.0474259718889487</v>
      </c>
      <c r="K2" s="90"/>
      <c r="L2" s="163">
        <v>359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160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161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ROUND(L2*L8,1)</f>
        <v>359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4148</v>
      </c>
      <c r="D13" s="14">
        <f>ИНП2024!U9</f>
        <v>0.91859000000000002</v>
      </c>
      <c r="E13" s="14">
        <f>ИБР2024!AR9</f>
        <v>0.78459999999999996</v>
      </c>
      <c r="F13" s="16">
        <f>ИНП2024!T9</f>
        <v>4472.4680000000008</v>
      </c>
      <c r="G13" s="17">
        <f>F13/E13</f>
        <v>5700.3160846291112</v>
      </c>
      <c r="H13" s="20">
        <f>F13/C13</f>
        <v>1.0782227579556414</v>
      </c>
      <c r="I13" s="13">
        <f>D13/E13</f>
        <v>1.1707749171552384</v>
      </c>
      <c r="J13" s="115">
        <f>IF(I13&lt;$J$2,$J$2*($J$2-I13)*E13*C13,0)</f>
        <v>0</v>
      </c>
      <c r="K13" s="15">
        <f>J13/$J$24</f>
        <v>0</v>
      </c>
      <c r="L13" s="176">
        <f>ROUND($L$12*K13/$K$24,1)</f>
        <v>0</v>
      </c>
      <c r="M13" s="13">
        <f>I13+L13/(C13*E13*$J$2)</f>
        <v>1.1707749171552384</v>
      </c>
      <c r="N13" s="118">
        <f>ROUND((G13+L13),1)</f>
        <v>5700.3</v>
      </c>
      <c r="O13" s="119">
        <f>ROUND(N13/C13,3)</f>
        <v>1.3740000000000001</v>
      </c>
    </row>
    <row r="14" spans="1:32" s="7" customFormat="1" ht="18.75" x14ac:dyDescent="0.3">
      <c r="A14" s="107">
        <v>2</v>
      </c>
      <c r="B14" s="18" t="s">
        <v>150</v>
      </c>
      <c r="C14" s="135">
        <v>1659</v>
      </c>
      <c r="D14" s="14">
        <f>ИНП2024!U10</f>
        <v>1.2339899999999999</v>
      </c>
      <c r="E14" s="14">
        <f>ИБР2024!AR10</f>
        <v>1.38829</v>
      </c>
      <c r="F14" s="16">
        <f>ИНП2024!T10</f>
        <v>2402.9380000000001</v>
      </c>
      <c r="G14" s="17">
        <f t="shared" ref="G14:G23" si="0">F14/E14</f>
        <v>1730.8617075683035</v>
      </c>
      <c r="H14" s="20">
        <f t="shared" ref="H14:H23" si="1">F14/C14</f>
        <v>1.4484255575647982</v>
      </c>
      <c r="I14" s="13">
        <f t="shared" ref="I14:I23" si="2">D14/E14</f>
        <v>0.88885607473942752</v>
      </c>
      <c r="J14" s="115">
        <f t="shared" ref="J14:J23" si="3">IF(I14&lt;$J$2,$J$2*($J$2-I14)*E14*C14,0)</f>
        <v>382.53454842396746</v>
      </c>
      <c r="K14" s="15">
        <f t="shared" ref="K14:K23" si="4">J14/$J$24</f>
        <v>0.51636970931694548</v>
      </c>
      <c r="L14" s="176">
        <f>ROUND($L$12*K14/$K$24,1)</f>
        <v>185.4</v>
      </c>
      <c r="M14" s="13">
        <f t="shared" ref="M14:M23" si="5">I14+L14/(C14*E14*$J$2)</f>
        <v>0.96570889509942837</v>
      </c>
      <c r="N14" s="118">
        <f t="shared" ref="N14:N23" si="6">ROUND((G14+L14),1)</f>
        <v>1916.3</v>
      </c>
      <c r="O14" s="119">
        <f t="shared" ref="O14:O23" si="7">ROUND(N14/C14,3)</f>
        <v>1.155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642</v>
      </c>
      <c r="D15" s="14">
        <f>ИНП2024!U11</f>
        <v>0.92132999999999998</v>
      </c>
      <c r="E15" s="14">
        <f>ИБР2024!AR11</f>
        <v>1.38829</v>
      </c>
      <c r="F15" s="16">
        <f>ИНП2024!T11</f>
        <v>694.28600000000006</v>
      </c>
      <c r="G15" s="17">
        <f t="shared" si="0"/>
        <v>500.10156379430816</v>
      </c>
      <c r="H15" s="20">
        <f t="shared" si="1"/>
        <v>1.0814423676012461</v>
      </c>
      <c r="I15" s="13">
        <f t="shared" si="2"/>
        <v>0.66364376319068785</v>
      </c>
      <c r="J15" s="115">
        <f t="shared" si="3"/>
        <v>358.28068825981211</v>
      </c>
      <c r="K15" s="15">
        <f t="shared" si="4"/>
        <v>0.48363029068305441</v>
      </c>
      <c r="L15" s="176">
        <f>ROUND($L$12*K15/$K$24,1)</f>
        <v>173.6</v>
      </c>
      <c r="M15" s="13">
        <f t="shared" si="5"/>
        <v>0.84960017561586532</v>
      </c>
      <c r="N15" s="118">
        <f t="shared" si="6"/>
        <v>673.7</v>
      </c>
      <c r="O15" s="119">
        <f t="shared" si="7"/>
        <v>1.0489999999999999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ИНП2024!C12</f>
        <v>0</v>
      </c>
      <c r="D16" s="14" t="e">
        <f>ИНП2024!U12</f>
        <v>#DIV/0!</v>
      </c>
      <c r="E16" s="14" t="e">
        <f>ИБР2024!AR12</f>
        <v>#DIV/0!</v>
      </c>
      <c r="F16" s="16">
        <f>ИНП2024!T12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7" t="e">
        <f t="shared" ref="L16:L23" si="8">ROUND($L$12*K16/$K$24,0)</f>
        <v>#DIV/0!</v>
      </c>
      <c r="M16" s="13" t="e">
        <f t="shared" si="5"/>
        <v>#DIV/0!</v>
      </c>
      <c r="N16" s="118" t="e">
        <f t="shared" si="6"/>
        <v>#DIV/0!</v>
      </c>
      <c r="O16" s="119" t="e">
        <f t="shared" si="7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ИНП2024!C13</f>
        <v>0</v>
      </c>
      <c r="D17" s="14" t="e">
        <f>ИНП2024!U13</f>
        <v>#DIV/0!</v>
      </c>
      <c r="E17" s="14" t="e">
        <f>ИБР2024!AR13</f>
        <v>#DIV/0!</v>
      </c>
      <c r="F17" s="16">
        <f>ИНП2024!T13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7" t="e">
        <f t="shared" si="8"/>
        <v>#DIV/0!</v>
      </c>
      <c r="M17" s="13" t="e">
        <f t="shared" si="5"/>
        <v>#DIV/0!</v>
      </c>
      <c r="N17" s="118" t="e">
        <f t="shared" si="6"/>
        <v>#DIV/0!</v>
      </c>
      <c r="O17" s="119" t="e">
        <f t="shared" si="7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ИНП2024!C14</f>
        <v>0</v>
      </c>
      <c r="D18" s="14" t="e">
        <f>ИНП2024!U14</f>
        <v>#DIV/0!</v>
      </c>
      <c r="E18" s="14" t="e">
        <f>ИБР2024!AR14</f>
        <v>#DIV/0!</v>
      </c>
      <c r="F18" s="16">
        <f>ИНП2024!T14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7" t="e">
        <f t="shared" si="8"/>
        <v>#DIV/0!</v>
      </c>
      <c r="M18" s="13" t="e">
        <f t="shared" si="5"/>
        <v>#DIV/0!</v>
      </c>
      <c r="N18" s="118" t="e">
        <f t="shared" si="6"/>
        <v>#DIV/0!</v>
      </c>
      <c r="O18" s="119" t="e">
        <f t="shared" si="7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ИНП2024!C15</f>
        <v>0</v>
      </c>
      <c r="D19" s="14" t="e">
        <f>ИНП2024!U15</f>
        <v>#DIV/0!</v>
      </c>
      <c r="E19" s="14" t="e">
        <f>ИБР2024!AR15</f>
        <v>#DIV/0!</v>
      </c>
      <c r="F19" s="16">
        <f>ИНП2024!T15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7" t="e">
        <f t="shared" si="8"/>
        <v>#DIV/0!</v>
      </c>
      <c r="M19" s="13" t="e">
        <f t="shared" si="5"/>
        <v>#DIV/0!</v>
      </c>
      <c r="N19" s="118" t="e">
        <f t="shared" si="6"/>
        <v>#DIV/0!</v>
      </c>
      <c r="O19" s="119" t="e">
        <f t="shared" si="7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ИНП2024!C16</f>
        <v>0</v>
      </c>
      <c r="D20" s="14" t="e">
        <f>ИНП2024!U16</f>
        <v>#DIV/0!</v>
      </c>
      <c r="E20" s="14" t="e">
        <f>ИБР2024!AR16</f>
        <v>#DIV/0!</v>
      </c>
      <c r="F20" s="16">
        <f>ИНП2024!T16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7" t="e">
        <f t="shared" si="8"/>
        <v>#DIV/0!</v>
      </c>
      <c r="M20" s="13" t="e">
        <f t="shared" si="5"/>
        <v>#DIV/0!</v>
      </c>
      <c r="N20" s="118" t="e">
        <f t="shared" si="6"/>
        <v>#DIV/0!</v>
      </c>
      <c r="O20" s="119" t="e">
        <f t="shared" si="7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ИНП2024!C17</f>
        <v>0</v>
      </c>
      <c r="D21" s="14" t="e">
        <f>ИНП2024!U17</f>
        <v>#DIV/0!</v>
      </c>
      <c r="E21" s="14" t="e">
        <f>ИБР2024!AR17</f>
        <v>#DIV/0!</v>
      </c>
      <c r="F21" s="16">
        <f>ИНП2024!T17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7" t="e">
        <f t="shared" si="8"/>
        <v>#DIV/0!</v>
      </c>
      <c r="M21" s="13" t="e">
        <f t="shared" si="5"/>
        <v>#DIV/0!</v>
      </c>
      <c r="N21" s="118" t="e">
        <f t="shared" si="6"/>
        <v>#DIV/0!</v>
      </c>
      <c r="O21" s="119" t="e">
        <f t="shared" si="7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ИНП2024!C18</f>
        <v>0</v>
      </c>
      <c r="D22" s="14" t="e">
        <f>ИНП2024!U18</f>
        <v>#DIV/0!</v>
      </c>
      <c r="E22" s="14" t="e">
        <f>ИБР2024!AR18</f>
        <v>#DIV/0!</v>
      </c>
      <c r="F22" s="16">
        <f>ИНП2024!T18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7" t="e">
        <f t="shared" si="8"/>
        <v>#DIV/0!</v>
      </c>
      <c r="M22" s="13" t="e">
        <f t="shared" si="5"/>
        <v>#DIV/0!</v>
      </c>
      <c r="N22" s="118" t="e">
        <f t="shared" si="6"/>
        <v>#DIV/0!</v>
      </c>
      <c r="O22" s="119" t="e">
        <f t="shared" si="7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ИНП2024!C19</f>
        <v>0</v>
      </c>
      <c r="D23" s="14" t="e">
        <f>ИНП2024!U19</f>
        <v>#DIV/0!</v>
      </c>
      <c r="E23" s="14" t="e">
        <f>ИБР2024!AR19</f>
        <v>#DIV/0!</v>
      </c>
      <c r="F23" s="16">
        <f>ИНП2024!T19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7" t="e">
        <f t="shared" si="8"/>
        <v>#DIV/0!</v>
      </c>
      <c r="M23" s="13" t="e">
        <f t="shared" si="5"/>
        <v>#DIV/0!</v>
      </c>
      <c r="N23" s="118" t="e">
        <f t="shared" si="6"/>
        <v>#DIV/0!</v>
      </c>
      <c r="O23" s="119" t="e">
        <f t="shared" si="7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6449</v>
      </c>
      <c r="D24" s="117">
        <f>ИНП2024!U20</f>
        <v>1</v>
      </c>
      <c r="E24" s="117">
        <f>ИБР2024!AR20</f>
        <v>1</v>
      </c>
      <c r="F24" s="22">
        <f>SUM(F13:F23)</f>
        <v>7569.6920000000009</v>
      </c>
      <c r="G24" s="22">
        <f>G13+G14+G15</f>
        <v>7931.2793559917227</v>
      </c>
      <c r="H24" s="24">
        <f>AVERAGE(H13:H15)</f>
        <v>1.2026968943738954</v>
      </c>
      <c r="I24" s="23">
        <f>AVERAGE(I13:I15)</f>
        <v>0.90775825169511792</v>
      </c>
      <c r="J24" s="22">
        <f>J13+J14+J15</f>
        <v>740.81523668377963</v>
      </c>
      <c r="K24" s="22">
        <f>K13+K14+K15</f>
        <v>0.99999999999999989</v>
      </c>
      <c r="L24" s="178">
        <f>L13+L14+L15</f>
        <v>359</v>
      </c>
      <c r="M24" s="23">
        <f>AVERAGE(M13:M15)</f>
        <v>0.99536132929017729</v>
      </c>
      <c r="N24" s="22">
        <f>SUM(N13:N15)</f>
        <v>8290.3000000000011</v>
      </c>
      <c r="O24" s="23">
        <f>AVERAGE(O13:O15)</f>
        <v>1.1926666666666665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topLeftCell="F1" zoomScale="115" zoomScaleNormal="100" zoomScaleSheetLayoutView="115" workbookViewId="0">
      <selection activeCell="J5" sqref="J5:J6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165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161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163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4148</v>
      </c>
      <c r="D9" s="174">
        <v>536</v>
      </c>
      <c r="E9" s="158">
        <v>12.44</v>
      </c>
      <c r="F9" s="158">
        <v>0.2</v>
      </c>
      <c r="G9" s="164">
        <f>ROUND(D9*F9*E9,3)</f>
        <v>1333.568</v>
      </c>
      <c r="H9" s="41">
        <v>917</v>
      </c>
      <c r="I9" s="41">
        <v>0</v>
      </c>
      <c r="J9" s="33">
        <v>1</v>
      </c>
      <c r="K9" s="35">
        <f>ROUND((H9+I9)*J9,0)</f>
        <v>917</v>
      </c>
      <c r="L9" s="157">
        <v>550</v>
      </c>
      <c r="M9" s="33">
        <v>0.06</v>
      </c>
      <c r="N9" s="33">
        <v>0.3</v>
      </c>
      <c r="O9" s="164">
        <f>ROUND(L9*M9*N9,3)</f>
        <v>9.9</v>
      </c>
      <c r="P9" s="159">
        <v>2195.9</v>
      </c>
      <c r="Q9" s="175">
        <v>16.100000000000001</v>
      </c>
      <c r="R9" s="33">
        <v>1</v>
      </c>
      <c r="S9" s="165">
        <f>ROUND((P9+Q9)*R9,3)</f>
        <v>2212</v>
      </c>
      <c r="T9" s="165">
        <f>G9+K9+O9+S9</f>
        <v>4472.4680000000008</v>
      </c>
      <c r="U9" s="36">
        <f>ROUND((T9/C9)/($T$20/$C$20),5)</f>
        <v>0.91859000000000002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1659</v>
      </c>
      <c r="D10" s="174">
        <v>130.19999999999999</v>
      </c>
      <c r="E10" s="158">
        <v>12.44</v>
      </c>
      <c r="F10" s="158">
        <v>0.2</v>
      </c>
      <c r="G10" s="164">
        <f>ROUND(D10*F10*E10,3)</f>
        <v>323.93799999999999</v>
      </c>
      <c r="H10" s="41">
        <v>111</v>
      </c>
      <c r="I10" s="41">
        <v>0</v>
      </c>
      <c r="J10" s="33">
        <v>1</v>
      </c>
      <c r="K10" s="35">
        <f t="shared" ref="K10:K19" si="0">ROUND((H10+I10)*J10,0)</f>
        <v>111</v>
      </c>
      <c r="L10" s="157">
        <v>500</v>
      </c>
      <c r="M10" s="33">
        <v>0.06</v>
      </c>
      <c r="N10" s="33">
        <v>0.3</v>
      </c>
      <c r="O10" s="164">
        <f>ROUND(L10*M10*N10,3)</f>
        <v>9</v>
      </c>
      <c r="P10" s="159">
        <v>1942.3</v>
      </c>
      <c r="Q10" s="175">
        <v>16.7</v>
      </c>
      <c r="R10" s="33">
        <v>1</v>
      </c>
      <c r="S10" s="165">
        <f>ROUND((P10+Q10)*R10,3)</f>
        <v>1959</v>
      </c>
      <c r="T10" s="165">
        <f t="shared" ref="T10:T19" si="1">G10+K10+O10+S10</f>
        <v>2402.9380000000001</v>
      </c>
      <c r="U10" s="36">
        <f t="shared" ref="U10:U19" si="2">ROUND((T10/C10)/($T$20/$C$20),5)</f>
        <v>1.2339899999999999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642</v>
      </c>
      <c r="D11" s="174">
        <v>23.8</v>
      </c>
      <c r="E11" s="158">
        <v>12.59</v>
      </c>
      <c r="F11" s="158">
        <v>0.2</v>
      </c>
      <c r="G11" s="164">
        <f>ROUND(D11*F11*E11,3)</f>
        <v>59.927999999999997</v>
      </c>
      <c r="H11" s="41">
        <v>86</v>
      </c>
      <c r="I11" s="41">
        <v>0</v>
      </c>
      <c r="J11" s="33">
        <v>1</v>
      </c>
      <c r="K11" s="35">
        <f t="shared" si="0"/>
        <v>86</v>
      </c>
      <c r="L11" s="157">
        <v>1631</v>
      </c>
      <c r="M11" s="33">
        <v>0.06</v>
      </c>
      <c r="N11" s="33">
        <v>0.3</v>
      </c>
      <c r="O11" s="164">
        <f>ROUND(L11*M11*N11,3)</f>
        <v>29.358000000000001</v>
      </c>
      <c r="P11" s="159">
        <v>508.1</v>
      </c>
      <c r="Q11" s="175">
        <v>10.9</v>
      </c>
      <c r="R11" s="33">
        <v>1</v>
      </c>
      <c r="S11" s="165">
        <f>ROUND((P11+Q11)*R11,3)</f>
        <v>519</v>
      </c>
      <c r="T11" s="165">
        <f t="shared" si="1"/>
        <v>694.28600000000006</v>
      </c>
      <c r="U11" s="36">
        <f t="shared" si="2"/>
        <v>0.92132999999999998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6449</v>
      </c>
      <c r="D20" s="160">
        <f>SUM(D9:D19)</f>
        <v>690</v>
      </c>
      <c r="E20" s="149" t="s">
        <v>7</v>
      </c>
      <c r="F20" s="149" t="s">
        <v>7</v>
      </c>
      <c r="G20" s="166">
        <f>SUM(G9:G19)</f>
        <v>1717.4339999999997</v>
      </c>
      <c r="H20" s="148">
        <f>SUM(H9:H19)</f>
        <v>1114</v>
      </c>
      <c r="I20" s="148">
        <f>SUM(I9:I19)</f>
        <v>0</v>
      </c>
      <c r="J20" s="149" t="s">
        <v>7</v>
      </c>
      <c r="K20" s="148">
        <f>SUM(K9:K19)</f>
        <v>1114</v>
      </c>
      <c r="L20" s="160">
        <f>SUM(L9:L19)</f>
        <v>2681</v>
      </c>
      <c r="M20" s="149" t="s">
        <v>7</v>
      </c>
      <c r="N20" s="149" t="s">
        <v>7</v>
      </c>
      <c r="O20" s="166">
        <f>SUM(O9:O19)</f>
        <v>48.257999999999996</v>
      </c>
      <c r="P20" s="152">
        <f>SUM(P9:P19)</f>
        <v>4646.3</v>
      </c>
      <c r="Q20" s="155">
        <f>SUM(Q9:Q19)</f>
        <v>43.699999999999996</v>
      </c>
      <c r="R20" s="149" t="s">
        <v>7</v>
      </c>
      <c r="S20" s="155">
        <f>SUM(S9:S19)</f>
        <v>4690</v>
      </c>
      <c r="T20" s="155">
        <f>SUM(T9:T19)</f>
        <v>7569.6920000000009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T1" activePane="topRight" state="frozenSplit"/>
      <selection activeCell="A4" sqref="A4"/>
      <selection pane="topRight" activeCell="AP24" sqref="AP24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69"/>
      <c r="F3" s="170"/>
      <c r="G3" s="170"/>
      <c r="H3" s="170"/>
      <c r="I3" s="169"/>
      <c r="J3" s="171"/>
      <c r="K3" s="171"/>
      <c r="L3" s="169"/>
      <c r="M3" s="170"/>
      <c r="N3" s="169"/>
      <c r="O3" s="170"/>
      <c r="P3" s="169"/>
      <c r="Q3" s="170"/>
      <c r="R3" s="169"/>
      <c r="S3" s="170"/>
      <c r="T3" s="169"/>
      <c r="U3" s="170"/>
      <c r="V3" s="169"/>
      <c r="W3" s="170"/>
      <c r="X3" s="169"/>
      <c r="Y3" s="170"/>
      <c r="Z3" s="169"/>
      <c r="AA3" s="170"/>
      <c r="AB3" s="169"/>
      <c r="AC3" s="170"/>
      <c r="AD3" s="169"/>
      <c r="AE3" s="169"/>
      <c r="AF3" s="169"/>
      <c r="AG3" s="170"/>
      <c r="AH3" s="170"/>
      <c r="AI3" s="169"/>
      <c r="AJ3" s="170"/>
      <c r="AK3" s="170"/>
      <c r="AL3" s="169"/>
      <c r="AM3" s="172"/>
      <c r="AN3" s="172"/>
      <c r="AO3" s="169"/>
      <c r="AP3" s="173"/>
      <c r="AQ3" s="173"/>
      <c r="AR3" s="173"/>
    </row>
    <row r="4" spans="1:46" ht="13.15" customHeight="1" x14ac:dyDescent="0.2">
      <c r="A4" s="183" t="s">
        <v>1</v>
      </c>
      <c r="B4" s="183" t="s">
        <v>2</v>
      </c>
      <c r="C4" s="196" t="s">
        <v>162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4148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1E-3</v>
      </c>
      <c r="N9" s="58">
        <f>C9*M9</f>
        <v>4.1479999999999997</v>
      </c>
      <c r="O9" s="77"/>
      <c r="P9" s="58">
        <f>C9*O9</f>
        <v>0</v>
      </c>
      <c r="Q9" s="77">
        <v>0.54800000000000004</v>
      </c>
      <c r="R9" s="58">
        <f>C9*Q9</f>
        <v>2273.1040000000003</v>
      </c>
      <c r="S9" s="77">
        <v>1E-3</v>
      </c>
      <c r="T9" s="58">
        <f>C9*S9</f>
        <v>4.1479999999999997</v>
      </c>
      <c r="U9" s="77"/>
      <c r="V9" s="58">
        <f>C9*U9</f>
        <v>0</v>
      </c>
      <c r="W9" s="77">
        <v>1.7000000000000001E-2</v>
      </c>
      <c r="X9" s="58">
        <f>C9*W9</f>
        <v>70.516000000000005</v>
      </c>
      <c r="Y9" s="77">
        <v>5.2999999999999999E-2</v>
      </c>
      <c r="Z9" s="58">
        <f>C9*Y9</f>
        <v>219.84399999999999</v>
      </c>
      <c r="AA9" s="77">
        <v>0.216</v>
      </c>
      <c r="AB9" s="58">
        <f>C9*AA9</f>
        <v>895.96799999999996</v>
      </c>
      <c r="AC9" s="77">
        <v>1E-3</v>
      </c>
      <c r="AD9" s="58">
        <f t="shared" ref="AD9:AD19" si="0">C9*AC9</f>
        <v>4.1479999999999997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3471.8760000000007</v>
      </c>
      <c r="AQ9" s="146">
        <f t="shared" ref="AQ9:AQ19" si="1">AP9/C9</f>
        <v>0.83700000000000019</v>
      </c>
      <c r="AR9" s="147">
        <f t="shared" ref="AR9:AR19" si="2">ROUND((AP9/C9)/($AP$20/$C$20),5)</f>
        <v>0.78459999999999996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1659</v>
      </c>
      <c r="D10" s="77">
        <v>0.64400000000000002</v>
      </c>
      <c r="E10" s="58">
        <f t="shared" ref="E10:E19" si="3">C10*D10</f>
        <v>1068.396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1E-3</v>
      </c>
      <c r="N10" s="58">
        <f t="shared" ref="N10:N19" si="7">C10*M10</f>
        <v>1.659</v>
      </c>
      <c r="O10" s="77"/>
      <c r="P10" s="58">
        <f t="shared" ref="P10:P19" si="8">C10*O10</f>
        <v>0</v>
      </c>
      <c r="Q10" s="77">
        <v>0.54800000000000004</v>
      </c>
      <c r="R10" s="58">
        <f t="shared" ref="R10:R19" si="9">C10*Q10</f>
        <v>909.13200000000006</v>
      </c>
      <c r="S10" s="77">
        <v>1E-3</v>
      </c>
      <c r="T10" s="58">
        <f t="shared" ref="T10:T19" si="10">C10*S10</f>
        <v>1.659</v>
      </c>
      <c r="U10" s="77"/>
      <c r="V10" s="58">
        <f t="shared" ref="V10:V19" si="11">C10*U10</f>
        <v>0</v>
      </c>
      <c r="W10" s="77">
        <v>1.7000000000000001E-2</v>
      </c>
      <c r="X10" s="58">
        <f t="shared" ref="X10:X19" si="12">C10*W10</f>
        <v>28.203000000000003</v>
      </c>
      <c r="Y10" s="77">
        <v>5.2999999999999999E-2</v>
      </c>
      <c r="Z10" s="58">
        <f t="shared" ref="Z10:Z19" si="13">C10*Y10</f>
        <v>87.926999999999992</v>
      </c>
      <c r="AA10" s="77">
        <v>0.216</v>
      </c>
      <c r="AB10" s="58">
        <f t="shared" ref="AB10:AB19" si="14">C10*AA10</f>
        <v>358.34399999999999</v>
      </c>
      <c r="AC10" s="77">
        <v>1E-3</v>
      </c>
      <c r="AD10" s="58">
        <f t="shared" si="0"/>
        <v>1.659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2456.9790000000003</v>
      </c>
      <c r="AQ10" s="146">
        <f t="shared" si="1"/>
        <v>1.4810000000000001</v>
      </c>
      <c r="AR10" s="147">
        <f t="shared" si="2"/>
        <v>1.38829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642</v>
      </c>
      <c r="D11" s="77">
        <v>0.64400000000000002</v>
      </c>
      <c r="E11" s="58">
        <f t="shared" si="3"/>
        <v>413.44800000000004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1E-3</v>
      </c>
      <c r="N11" s="58">
        <f t="shared" si="7"/>
        <v>0.64200000000000002</v>
      </c>
      <c r="O11" s="77"/>
      <c r="P11" s="58">
        <f t="shared" si="8"/>
        <v>0</v>
      </c>
      <c r="Q11" s="77">
        <v>0.54800000000000004</v>
      </c>
      <c r="R11" s="58">
        <f t="shared" si="9"/>
        <v>351.81600000000003</v>
      </c>
      <c r="S11" s="77">
        <v>1E-3</v>
      </c>
      <c r="T11" s="58">
        <f t="shared" si="10"/>
        <v>0.64200000000000002</v>
      </c>
      <c r="U11" s="77"/>
      <c r="V11" s="58">
        <f t="shared" si="11"/>
        <v>0</v>
      </c>
      <c r="W11" s="77">
        <v>1.7000000000000001E-2</v>
      </c>
      <c r="X11" s="58">
        <f t="shared" si="12"/>
        <v>10.914000000000001</v>
      </c>
      <c r="Y11" s="77">
        <v>5.2999999999999999E-2</v>
      </c>
      <c r="Z11" s="58">
        <f t="shared" si="13"/>
        <v>34.025999999999996</v>
      </c>
      <c r="AA11" s="77">
        <v>0.216</v>
      </c>
      <c r="AB11" s="58">
        <f t="shared" si="14"/>
        <v>138.672</v>
      </c>
      <c r="AC11" s="77">
        <v>1E-3</v>
      </c>
      <c r="AD11" s="58">
        <f t="shared" si="0"/>
        <v>0.64200000000000002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950.80200000000013</v>
      </c>
      <c r="AQ11" s="146">
        <f t="shared" si="1"/>
        <v>1.4810000000000003</v>
      </c>
      <c r="AR11" s="147">
        <f t="shared" si="2"/>
        <v>1.38829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ИНП2024!C12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ИНП2024!C13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ИНП2024!C14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ИНП2024!C15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ИНП2024!C16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ИНП2024!C17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ИНП2024!C18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ИНП2024!C19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6449</v>
      </c>
      <c r="D20" s="149" t="s">
        <v>88</v>
      </c>
      <c r="E20" s="155">
        <f>SUM(E9:E19)</f>
        <v>1481.8440000000001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6.4489999999999998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3534.0520000000006</v>
      </c>
      <c r="S20" s="151" t="s">
        <v>7</v>
      </c>
      <c r="T20" s="155">
        <f>SUM(T9:T19)</f>
        <v>6.4489999999999998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109.63300000000001</v>
      </c>
      <c r="Y20" s="151" t="s">
        <v>7</v>
      </c>
      <c r="Z20" s="155">
        <f>SUM(Z9:Z19)</f>
        <v>341.79699999999997</v>
      </c>
      <c r="AA20" s="151" t="s">
        <v>7</v>
      </c>
      <c r="AB20" s="155">
        <f>SUM(AB9:AB19)</f>
        <v>1392.9839999999999</v>
      </c>
      <c r="AC20" s="151" t="s">
        <v>7</v>
      </c>
      <c r="AD20" s="155">
        <f>SUM(AD9:AD19)</f>
        <v>6.4489999999999998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6879.6570000000011</v>
      </c>
      <c r="AQ20" s="152">
        <f>SUM(AQ9:AQ11)</f>
        <v>3.7990000000000008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topLeftCell="A10" zoomScaleNormal="100" zoomScaleSheetLayoutView="115" workbookViewId="0">
      <selection activeCell="E35" sqref="E35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45245.397996064814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hidden="1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hidden="1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hidden="1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hidden="1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hidden="1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hidden="1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hidden="1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hidden="1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2024</vt:lpstr>
      <vt:lpstr>ИНП2024</vt:lpstr>
      <vt:lpstr>ИБР2024</vt:lpstr>
      <vt:lpstr>Регион сбалансир 2024</vt:lpstr>
      <vt:lpstr>ИБР2024!Заголовки_для_печати</vt:lpstr>
      <vt:lpstr>ИНП2024!Заголовки_для_печати</vt:lpstr>
      <vt:lpstr>'Регион сбалансир 2024'!Заголовки_для_печати</vt:lpstr>
      <vt:lpstr>'Регион ФФПП 2024'!Заголовки_для_печати</vt:lpstr>
      <vt:lpstr>ИБР2024!Область_печати</vt:lpstr>
      <vt:lpstr>ИНП2024!Область_печати</vt:lpstr>
      <vt:lpstr>'Регион сбалансир 2024'!Область_печати</vt:lpstr>
      <vt:lpstr>'Регион ФФПП 2024'!Область_печати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2023-11-01T08:41:00Z</cp:lastPrinted>
  <dcterms:created xsi:type="dcterms:W3CDTF">1996-11-09T08:12:45Z</dcterms:created>
  <dcterms:modified xsi:type="dcterms:W3CDTF">2023-11-15T06:33:27Z</dcterms:modified>
</cp:coreProperties>
</file>