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6" i="1" l="1"/>
  <c r="I36" i="1"/>
  <c r="K37" i="1"/>
  <c r="J37" i="1"/>
  <c r="I37" i="1"/>
  <c r="K36" i="1"/>
  <c r="I34" i="1"/>
  <c r="K33" i="1"/>
  <c r="J33" i="1"/>
  <c r="I33" i="1"/>
  <c r="F33" i="1" l="1"/>
  <c r="F44" i="1"/>
  <c r="H37" i="1" l="1"/>
  <c r="G37" i="1"/>
  <c r="F37" i="1"/>
  <c r="H36" i="1"/>
  <c r="G36" i="1"/>
  <c r="F36" i="1"/>
  <c r="F35" i="1"/>
  <c r="H34" i="1"/>
  <c r="G34" i="1"/>
  <c r="F34" i="1"/>
  <c r="H33" i="1"/>
  <c r="G33" i="1"/>
  <c r="H41" i="1"/>
  <c r="G41" i="1"/>
  <c r="F41" i="1"/>
  <c r="I25" i="1" l="1"/>
  <c r="K25" i="1" l="1"/>
  <c r="J25" i="1"/>
  <c r="G44" i="1" l="1"/>
  <c r="J42" i="1" l="1"/>
  <c r="K42" i="1"/>
  <c r="J41" i="1"/>
  <c r="K41" i="1"/>
  <c r="J40" i="1"/>
  <c r="K40" i="1"/>
  <c r="J39" i="1"/>
  <c r="K39" i="1"/>
  <c r="J38" i="1"/>
  <c r="K38" i="1"/>
  <c r="I38" i="1"/>
  <c r="J35" i="1"/>
  <c r="K35" i="1"/>
  <c r="J34" i="1"/>
  <c r="K34" i="1"/>
  <c r="D10" i="1" l="1"/>
  <c r="E10" i="1"/>
  <c r="F10" i="1"/>
  <c r="G10" i="1"/>
  <c r="H10" i="1"/>
  <c r="C10" i="1"/>
  <c r="C44" i="1" l="1"/>
  <c r="C45" i="1" s="1"/>
  <c r="C27" i="1"/>
  <c r="D44" i="1" l="1"/>
  <c r="E44" i="1"/>
  <c r="H44" i="1"/>
  <c r="J44" i="1"/>
  <c r="K44" i="1"/>
  <c r="I42" i="1"/>
  <c r="I41" i="1"/>
  <c r="I40" i="1"/>
  <c r="I39" i="1"/>
  <c r="I35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27" i="1"/>
  <c r="F27" i="1"/>
  <c r="G27" i="1"/>
  <c r="I44" i="1" l="1"/>
  <c r="F45" i="1"/>
  <c r="H45" i="1"/>
  <c r="G45" i="1"/>
  <c r="K10" i="1"/>
  <c r="J10" i="1"/>
  <c r="I10" i="1"/>
  <c r="I27" i="1" s="1"/>
  <c r="K27" i="1" l="1"/>
  <c r="K45" i="1" s="1"/>
  <c r="J27" i="1"/>
  <c r="J45" i="1" s="1"/>
  <c r="I45" i="1"/>
  <c r="D27" i="1"/>
  <c r="D45" i="1" s="1"/>
  <c r="E27" i="1" l="1"/>
  <c r="E45" i="1" s="1"/>
</calcChain>
</file>

<file path=xl/sharedStrings.xml><?xml version="1.0" encoding="utf-8"?>
<sst xmlns="http://schemas.openxmlformats.org/spreadsheetml/2006/main" count="89" uniqueCount="69">
  <si>
    <t>000 1 00 00000 00 0000 000</t>
  </si>
  <si>
    <t>НАЛОГОВЫЕ  И  НЕНАЛОГОВЫЕ ДОХОДЫ</t>
  </si>
  <si>
    <t>000 1 01 00000 00 0000 000</t>
  </si>
  <si>
    <t>НАЛОГИ НА ПРИБЫЛЬ, ДОХОДЫ</t>
  </si>
  <si>
    <t>НАЛОГИ НА ТОВАРЫ (РАБОТЫ, УСЛУГИ), РЕАЛИЗУЕМЫЕ НА ТЕРРИТОРИИ РОССИЙСКОЙ ФЕДЕРАЦИИ</t>
  </si>
  <si>
    <t>000 1 05 00000 00 0000 000</t>
  </si>
  <si>
    <t>НАЛОГИ НА СОВОКУПНЫЙ ДОХОД</t>
  </si>
  <si>
    <t>000 1 08 00000 00 0000 000</t>
  </si>
  <si>
    <t>ГОСУДАРСТВЕННАЯ  ПОШЛИНА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</si>
  <si>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</si>
  <si>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</si>
  <si>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</si>
  <si>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</si>
  <si>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</si>
  <si>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</si>
  <si>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</si>
  <si>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</si>
  <si>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ПЛАТЕЖИ ПРИ ПОЛЬЗОВАНИИ ПРИРОДНЫМИ РЕСУРСАМИ</t>
  </si>
  <si>
    <t>000 1 13 00000 00 0000 000</t>
  </si>
  <si>
    <t>ДОХОДЫ ОТ ОКАЗАНИЯ ПЛАТНЫХ УСЛУГ (РАБОТ) И КОМПЕНСАЦИИ ЗАТРАТ ГОСУДАРСТВА</t>
  </si>
  <si>
    <t>000 1 16 00000 00 0000 140</t>
  </si>
  <si>
    <t>ШТРАФЫ, САНКЦИИ, ВОЗМЕЩЕНИЕ УЩЕРБА</t>
  </si>
  <si>
    <t>000 2 00 00000 00 0000 000</t>
  </si>
  <si>
    <t>БЕЗВОЗМЕЗДНЫЕ ПОСТУПЛЕНИЯ</t>
  </si>
  <si>
    <t>повышение качества и доступности предоставления государственных и муниципальных услуг</t>
  </si>
  <si>
    <t>000 1 03 00000 00 0000 000</t>
  </si>
  <si>
    <t>000 1 12 00000 00 0000 000</t>
  </si>
  <si>
    <t xml:space="preserve"> 000 1140000000 0000 000</t>
  </si>
  <si>
    <t xml:space="preserve">  ДОХОДЫ ОТ ПРОДАЖИ МАТЕРИАЛЬНЫХ И НЕМАТЕРИАЛЬНЫХ АКТИВОВ</t>
  </si>
  <si>
    <t xml:space="preserve">Код бюджетной классификации </t>
  </si>
  <si>
    <t xml:space="preserve">Наименование </t>
  </si>
  <si>
    <t>ИТОГО ДОХОДОВ:</t>
  </si>
  <si>
    <t>тыс.рублей</t>
  </si>
  <si>
    <t>Бюджеты поселений</t>
  </si>
  <si>
    <t>Консолидированный бюджет</t>
  </si>
  <si>
    <t>000 1 06 00000 00 0000 000</t>
  </si>
  <si>
    <t>НАЛОГИ НА ИМУЩЕСТВО</t>
  </si>
  <si>
    <t>000 1 17 00000 00 0000 140</t>
  </si>
  <si>
    <t>ПРОЧИЕ НЕНАЛОГОВЫЕ ДОХОДЫ</t>
  </si>
  <si>
    <t>РАСХОДЫ</t>
  </si>
  <si>
    <t>0100</t>
  </si>
  <si>
    <t>0200</t>
  </si>
  <si>
    <t>0300</t>
  </si>
  <si>
    <t>0400</t>
  </si>
  <si>
    <t>0500</t>
  </si>
  <si>
    <t>0700</t>
  </si>
  <si>
    <t>0800</t>
  </si>
  <si>
    <t>1000</t>
  </si>
  <si>
    <t>1100</t>
  </si>
  <si>
    <t>1400</t>
  </si>
  <si>
    <t>ИТОГО РАСХОДОВ</t>
  </si>
  <si>
    <t>ДЕФИЦИТ БЮДЖЕТА (-), ПРОФИЦИТ БЮДЖЕТА (+)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</si>
  <si>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</si>
  <si>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</si>
  <si>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</si>
  <si>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</si>
  <si>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</si>
  <si>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</si>
  <si>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</si>
  <si>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</si>
  <si>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</si>
  <si>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</si>
  <si>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>Бюджет района</t>
  </si>
  <si>
    <t>0600</t>
  </si>
  <si>
    <t>ОХРАНА ОКРУЖАЮЩЕЙ СРЕДЫ</t>
  </si>
  <si>
    <t xml:space="preserve"> 2025 год</t>
  </si>
  <si>
    <t>ПРОГНОЗ ОСНОВНЫХ ХАРАКТЕРИСТИК КОНСОЛИДИРОВАННОГО БЮДЖЕТА ЖИРЯТИНСКОГО МУНИЦИПАЛЬНОГО РАЙОНА БРЯНСКОЙ ОБЛАСТИ НА 2025 ГОД И НА ПЛАНОВЫЙ ПЕРИОД 2026 и 2027 ГОДОВ</t>
  </si>
  <si>
    <t xml:space="preserve"> 2026 год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</si>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</sst>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"/>
    <numFmt numFmtId="171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28" borderId="10" applyNumberFormat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5" applyNumberFormat="0" applyFill="0" applyAlignment="0" applyProtection="0"/>
    <xf numFmtId="0" fontId="15" fillId="29" borderId="16" applyNumberFormat="0" applyAlignment="0" applyProtection="0"/>
    <xf numFmtId="0" fontId="16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6" fillId="0" borderId="0"/>
    <xf numFmtId="0" fontId="18" fillId="31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2" borderId="17" applyNumberFormat="0" applyFont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33" borderId="0" applyNumberFormat="0" applyBorder="0" applyAlignment="0" applyProtection="0"/>
    <xf numFmtId="49" fontId="23" fillId="0" borderId="19">
      <alignment horizontal="center"/>
    </xf>
    <xf numFmtId="0" fontId="23" fillId="0" borderId="20">
      <alignment horizontal="left" wrapText="1" indent="2"/>
    </xf>
  </cellStyleXfs>
  <cellXfs count="63">
    <xf numFmtId="0" fontId="0" fillId="0" borderId="0" xfId="0"/>
    <xf numFmtId="0" fontId="2" fillId="0" borderId="0" xfId="0" applyFont="1" applyAlignment="1">
      <alignment horizontal="right" vertical="center"/>
    </xf>
    <xf numFmtId="0" fontId="24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justify" vertical="center" wrapText="1"/>
    </xf>
    <xf numFmtId="0" fontId="26" fillId="0" borderId="4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6" fillId="2" borderId="5" xfId="0" quotePrefix="1" applyNumberFormat="1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9" fillId="0" borderId="1" xfId="0" applyFont="1" applyBorder="1"/>
    <xf numFmtId="0" fontId="29" fillId="0" borderId="1" xfId="0" applyFont="1" applyBorder="1" applyAlignment="1">
      <alignment wrapText="1"/>
    </xf>
    <xf numFmtId="0" fontId="24" fillId="36" borderId="1" xfId="0" applyFont="1" applyFill="1" applyBorder="1" applyAlignment="1">
      <alignment vertical="center" wrapText="1"/>
    </xf>
    <xf numFmtId="49" fontId="29" fillId="0" borderId="1" xfId="0" applyNumberFormat="1" applyFont="1" applyBorder="1" applyAlignment="1">
      <alignment horizontal="center"/>
    </xf>
    <xf numFmtId="0" fontId="25" fillId="0" borderId="2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2" borderId="21" xfId="0" applyNumberFormat="1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5" fillId="36" borderId="1" xfId="0" applyFont="1" applyFill="1" applyBorder="1" applyAlignment="1">
      <alignment horizontal="justify" vertical="center" wrapText="1"/>
    </xf>
    <xf numFmtId="0" fontId="27" fillId="0" borderId="1" xfId="0" applyFont="1" applyBorder="1" applyAlignment="1">
      <alignment horizontal="left" vertical="center" wrapText="1"/>
    </xf>
    <xf numFmtId="0" fontId="31" fillId="0" borderId="0" xfId="0" applyFont="1"/>
    <xf numFmtId="2" fontId="28" fillId="0" borderId="1" xfId="0" applyNumberFormat="1" applyFont="1" applyBorder="1"/>
    <xf numFmtId="4" fontId="25" fillId="0" borderId="4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4" fontId="27" fillId="2" borderId="5" xfId="0" applyNumberFormat="1" applyFont="1" applyFill="1" applyBorder="1" applyAlignment="1">
      <alignment horizontal="right" vertical="center" shrinkToFit="1"/>
    </xf>
    <xf numFmtId="4" fontId="27" fillId="0" borderId="1" xfId="0" applyNumberFormat="1" applyFont="1" applyBorder="1"/>
    <xf numFmtId="4" fontId="27" fillId="0" borderId="6" xfId="0" applyNumberFormat="1" applyFont="1" applyBorder="1"/>
    <xf numFmtId="4" fontId="27" fillId="0" borderId="1" xfId="0" applyNumberFormat="1" applyFont="1" applyBorder="1" applyAlignment="1">
      <alignment vertical="center" wrapText="1"/>
    </xf>
    <xf numFmtId="4" fontId="25" fillId="36" borderId="6" xfId="0" applyNumberFormat="1" applyFont="1" applyFill="1" applyBorder="1"/>
    <xf numFmtId="4" fontId="27" fillId="0" borderId="6" xfId="0" applyNumberFormat="1" applyFont="1" applyBorder="1" applyAlignment="1">
      <alignment wrapText="1"/>
    </xf>
    <xf numFmtId="4" fontId="25" fillId="34" borderId="6" xfId="0" applyNumberFormat="1" applyFont="1" applyFill="1" applyBorder="1" applyAlignment="1"/>
    <xf numFmtId="4" fontId="27" fillId="0" borderId="4" xfId="0" applyNumberFormat="1" applyFont="1" applyBorder="1" applyAlignment="1">
      <alignment horizontal="right" vertical="center" wrapText="1"/>
    </xf>
    <xf numFmtId="2" fontId="27" fillId="0" borderId="1" xfId="0" applyNumberFormat="1" applyFont="1" applyBorder="1"/>
    <xf numFmtId="2" fontId="27" fillId="38" borderId="1" xfId="0" applyNumberFormat="1" applyFont="1" applyFill="1" applyBorder="1"/>
    <xf numFmtId="2" fontId="27" fillId="35" borderId="1" xfId="0" applyNumberFormat="1" applyFont="1" applyFill="1" applyBorder="1"/>
    <xf numFmtId="2" fontId="27" fillId="37" borderId="1" xfId="0" applyNumberFormat="1" applyFont="1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29" fillId="35" borderId="2" xfId="0" applyFont="1" applyFill="1" applyBorder="1" applyAlignment="1">
      <alignment horizontal="left"/>
    </xf>
    <xf numFmtId="0" fontId="29" fillId="35" borderId="6" xfId="0" applyFont="1" applyFill="1" applyBorder="1" applyAlignment="1">
      <alignment horizontal="left"/>
    </xf>
    <xf numFmtId="0" fontId="29" fillId="37" borderId="2" xfId="0" applyFont="1" applyFill="1" applyBorder="1" applyAlignment="1">
      <alignment horizontal="left"/>
    </xf>
    <xf numFmtId="0" fontId="29" fillId="37" borderId="6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4" fillId="34" borderId="2" xfId="0" applyFont="1" applyFill="1" applyBorder="1" applyAlignment="1">
      <alignment horizontal="left" vertical="center" wrapText="1"/>
    </xf>
    <xf numFmtId="0" fontId="24" fillId="34" borderId="6" xfId="0" applyFont="1" applyFill="1" applyBorder="1" applyAlignment="1">
      <alignment horizontal="left" vertical="center" wrapText="1"/>
    </xf>
    <xf numFmtId="0" fontId="27" fillId="0" borderId="1" xfId="0" applyFont="1" applyBorder="1"/>
    <xf numFmtId="4" fontId="27" fillId="0" borderId="19" xfId="0" applyNumberFormat="1" applyFont="1" applyFill="1" applyBorder="1" applyAlignment="1">
      <alignment horizontal="right" vertical="center" wrapText="1"/>
    </xf>
    <xf numFmtId="167" fontId="27" fillId="35" borderId="1" xfId="0" applyNumberFormat="1" applyFont="1" applyFill="1" applyBorder="1"/>
    <xf numFmtId="4" fontId="27" fillId="37" borderId="1" xfId="0" applyNumberFormat="1" applyFont="1" applyFill="1" applyBorder="1"/>
    <xf numFmtId="171" fontId="27" fillId="0" borderId="1" xfId="0" applyNumberFormat="1" applyFont="1" applyBorder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35" sqref="D35"/>
    </sheetView>
  </sheetViews>
  <sheetFormatPr defaultRowHeight="15" x14ac:dyDescent="0.25"/>
  <cols>
    <col min="1" max="1" width="23.7109375" customWidth="1"/>
    <col min="2" max="2" width="48.5703125" customWidth="1"/>
    <col min="3" max="3" width="16.7109375" customWidth="1"/>
    <col min="4" max="4" width="15.140625" customWidth="1"/>
    <col min="5" max="5" width="16.42578125" customWidth="1"/>
    <col min="6" max="6" width="14.5703125" customWidth="1"/>
    <col min="7" max="7" width="14.85546875" customWidth="1"/>
    <col min="8" max="8" width="14.28515625" customWidth="1"/>
    <col min="9" max="9" width="13.5703125" customWidth="1"/>
    <col min="10" max="10" width="12.42578125" customWidth="1"/>
    <col min="11" max="11" width="12.85546875" customWidth="1"/>
  </cols>
  <sheetData>
    <row r="1" spans="1:11" x14ac:dyDescent="0.25">
      <c r="E1" s="1"/>
    </row>
    <row r="2" spans="1:11" ht="47.25" customHeight="1" x14ac:dyDescent="0.25">
      <c r="A2" s="54" t="s">
        <v>66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x14ac:dyDescent="0.25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x14ac:dyDescent="0.25">
      <c r="E4" s="6"/>
    </row>
    <row r="5" spans="1:11" x14ac:dyDescent="0.25">
      <c r="A5" s="43" t="s">
        <v>29</v>
      </c>
      <c r="B5" s="43" t="s">
        <v>30</v>
      </c>
      <c r="C5" s="46" t="s">
        <v>62</v>
      </c>
      <c r="D5" s="47"/>
      <c r="E5" s="48"/>
      <c r="F5" s="46" t="s">
        <v>33</v>
      </c>
      <c r="G5" s="47"/>
      <c r="H5" s="48"/>
      <c r="I5" s="46" t="s">
        <v>34</v>
      </c>
      <c r="J5" s="47"/>
      <c r="K5" s="48"/>
    </row>
    <row r="6" spans="1:11" ht="15" customHeight="1" x14ac:dyDescent="0.25">
      <c r="A6" s="44"/>
      <c r="B6" s="44"/>
      <c r="C6" s="43" t="s">
        <v>65</v>
      </c>
      <c r="D6" s="43" t="s">
        <v>67</v>
      </c>
      <c r="E6" s="41" t="s">
        <v>68</v>
      </c>
      <c r="F6" s="43" t="s">
        <v>65</v>
      </c>
      <c r="G6" s="43" t="s">
        <v>67</v>
      </c>
      <c r="H6" s="41" t="s">
        <v>68</v>
      </c>
      <c r="I6" s="43" t="s">
        <v>65</v>
      </c>
      <c r="J6" s="43" t="s">
        <v>67</v>
      </c>
      <c r="K6" s="41" t="s">
        <v>68</v>
      </c>
    </row>
    <row r="7" spans="1:11" x14ac:dyDescent="0.25">
      <c r="A7" s="44"/>
      <c r="B7" s="44"/>
      <c r="C7" s="44"/>
      <c r="D7" s="44"/>
      <c r="E7" s="42"/>
      <c r="F7" s="44"/>
      <c r="G7" s="44"/>
      <c r="H7" s="42"/>
      <c r="I7" s="44"/>
      <c r="J7" s="44"/>
      <c r="K7" s="42"/>
    </row>
    <row r="8" spans="1:11" ht="1.5" customHeight="1" x14ac:dyDescent="0.25">
      <c r="A8" s="45"/>
      <c r="B8" s="45"/>
      <c r="C8" s="45"/>
      <c r="D8" s="45"/>
      <c r="E8" s="42"/>
      <c r="F8" s="45"/>
      <c r="G8" s="45"/>
      <c r="H8" s="42"/>
      <c r="I8" s="45"/>
      <c r="J8" s="45"/>
      <c r="K8" s="42"/>
    </row>
    <row r="9" spans="1:11" x14ac:dyDescent="0.25">
      <c r="A9" s="8">
        <v>1</v>
      </c>
      <c r="B9" s="9">
        <v>2</v>
      </c>
      <c r="C9" s="10">
        <v>3</v>
      </c>
      <c r="D9" s="10">
        <v>4</v>
      </c>
      <c r="E9" s="11">
        <v>5</v>
      </c>
      <c r="F9" s="10">
        <v>6</v>
      </c>
      <c r="G9" s="10">
        <v>7</v>
      </c>
      <c r="H9" s="11">
        <v>8</v>
      </c>
      <c r="I9" s="10">
        <v>9</v>
      </c>
      <c r="J9" s="10">
        <v>10</v>
      </c>
      <c r="K9" s="11">
        <v>11</v>
      </c>
    </row>
    <row r="10" spans="1:11" ht="36" customHeight="1" x14ac:dyDescent="0.25">
      <c r="A10" s="2" t="s">
        <v>0</v>
      </c>
      <c r="B10" s="16" t="s">
        <v>1</v>
      </c>
      <c r="C10" s="27">
        <f>C11+C12+C13+C14+C15+C16+C20+C21+C22+C23+C24</f>
        <v>96782.663</v>
      </c>
      <c r="D10" s="27">
        <f t="shared" ref="D10:K10" si="0">D11+D12+D13+D14+D15+D16+D20+D21+D22+D23+D24</f>
        <v>100303.526</v>
      </c>
      <c r="E10" s="27">
        <f t="shared" si="0"/>
        <v>108236.05799999999</v>
      </c>
      <c r="F10" s="27">
        <f t="shared" si="0"/>
        <v>11718.93</v>
      </c>
      <c r="G10" s="27">
        <f t="shared" si="0"/>
        <v>12226.03</v>
      </c>
      <c r="H10" s="27">
        <f t="shared" si="0"/>
        <v>12777.76</v>
      </c>
      <c r="I10" s="27">
        <f t="shared" si="0"/>
        <v>108501.59299999999</v>
      </c>
      <c r="J10" s="27">
        <f t="shared" si="0"/>
        <v>112529.55599999998</v>
      </c>
      <c r="K10" s="27">
        <f t="shared" si="0"/>
        <v>121013.818</v>
      </c>
    </row>
    <row r="11" spans="1:11" x14ac:dyDescent="0.25">
      <c r="A11" s="3" t="s">
        <v>2</v>
      </c>
      <c r="B11" s="17" t="s">
        <v>3</v>
      </c>
      <c r="C11" s="28">
        <v>65543.3</v>
      </c>
      <c r="D11" s="28">
        <v>68919.95</v>
      </c>
      <c r="E11" s="28">
        <v>74013.7</v>
      </c>
      <c r="F11" s="28">
        <v>2244.9299999999998</v>
      </c>
      <c r="G11" s="28">
        <v>2418.23</v>
      </c>
      <c r="H11" s="28">
        <v>2586.96</v>
      </c>
      <c r="I11" s="36">
        <f t="shared" ref="I11:I24" si="1">C11+F11</f>
        <v>67788.23</v>
      </c>
      <c r="J11" s="36">
        <f t="shared" ref="J11:J24" si="2">D11+G11</f>
        <v>71338.179999999993</v>
      </c>
      <c r="K11" s="36">
        <f t="shared" ref="K11:K24" si="3">E11+H11</f>
        <v>76600.66</v>
      </c>
    </row>
    <row r="12" spans="1:11" ht="45" x14ac:dyDescent="0.25">
      <c r="A12" s="7" t="s">
        <v>25</v>
      </c>
      <c r="B12" s="18" t="s">
        <v>4</v>
      </c>
      <c r="C12" s="29">
        <v>9364.8610000000008</v>
      </c>
      <c r="D12" s="29">
        <v>9471.1740000000009</v>
      </c>
      <c r="E12" s="29">
        <v>12275.156000000001</v>
      </c>
      <c r="F12" s="29">
        <v>0</v>
      </c>
      <c r="G12" s="29">
        <v>0</v>
      </c>
      <c r="H12" s="29">
        <v>0</v>
      </c>
      <c r="I12" s="36">
        <f t="shared" si="1"/>
        <v>9364.8610000000008</v>
      </c>
      <c r="J12" s="36">
        <f t="shared" si="2"/>
        <v>9471.1740000000009</v>
      </c>
      <c r="K12" s="36">
        <f t="shared" si="3"/>
        <v>12275.156000000001</v>
      </c>
    </row>
    <row r="13" spans="1:11" x14ac:dyDescent="0.25">
      <c r="A13" s="3" t="s">
        <v>5</v>
      </c>
      <c r="B13" s="19" t="s">
        <v>6</v>
      </c>
      <c r="C13" s="30">
        <v>703.2</v>
      </c>
      <c r="D13" s="30">
        <v>731.1</v>
      </c>
      <c r="E13" s="30">
        <v>755.9</v>
      </c>
      <c r="F13" s="30">
        <v>60.5</v>
      </c>
      <c r="G13" s="30">
        <v>63.8</v>
      </c>
      <c r="H13" s="30">
        <v>66.8</v>
      </c>
      <c r="I13" s="36">
        <f t="shared" si="1"/>
        <v>763.7</v>
      </c>
      <c r="J13" s="36">
        <f t="shared" si="2"/>
        <v>794.9</v>
      </c>
      <c r="K13" s="36">
        <f t="shared" si="3"/>
        <v>822.69999999999993</v>
      </c>
    </row>
    <row r="14" spans="1:11" x14ac:dyDescent="0.25">
      <c r="A14" s="3" t="s">
        <v>35</v>
      </c>
      <c r="B14" s="19" t="s">
        <v>36</v>
      </c>
      <c r="C14" s="30">
        <v>0</v>
      </c>
      <c r="D14" s="31">
        <v>0</v>
      </c>
      <c r="E14" s="31">
        <v>0</v>
      </c>
      <c r="F14" s="30">
        <v>7800</v>
      </c>
      <c r="G14" s="31">
        <v>8049</v>
      </c>
      <c r="H14" s="31">
        <v>8124</v>
      </c>
      <c r="I14" s="36">
        <f t="shared" si="1"/>
        <v>7800</v>
      </c>
      <c r="J14" s="36">
        <f t="shared" si="2"/>
        <v>8049</v>
      </c>
      <c r="K14" s="36">
        <f t="shared" si="3"/>
        <v>8124</v>
      </c>
    </row>
    <row r="15" spans="1:11" x14ac:dyDescent="0.25">
      <c r="A15" s="3" t="s">
        <v>7</v>
      </c>
      <c r="B15" s="19" t="s">
        <v>8</v>
      </c>
      <c r="C15" s="30">
        <v>380</v>
      </c>
      <c r="D15" s="31">
        <v>390</v>
      </c>
      <c r="E15" s="31">
        <v>400</v>
      </c>
      <c r="F15" s="30">
        <v>0</v>
      </c>
      <c r="G15" s="31">
        <v>0</v>
      </c>
      <c r="H15" s="31">
        <v>0</v>
      </c>
      <c r="I15" s="36">
        <f t="shared" si="1"/>
        <v>380</v>
      </c>
      <c r="J15" s="36">
        <f t="shared" si="2"/>
        <v>390</v>
      </c>
      <c r="K15" s="36">
        <f t="shared" si="3"/>
        <v>400</v>
      </c>
    </row>
    <row r="16" spans="1:11" ht="60" x14ac:dyDescent="0.25">
      <c r="A16" s="3" t="s">
        <v>9</v>
      </c>
      <c r="B16" s="20" t="s">
        <v>10</v>
      </c>
      <c r="C16" s="30">
        <v>1206.242</v>
      </c>
      <c r="D16" s="31">
        <v>1206.242</v>
      </c>
      <c r="E16" s="31">
        <v>1206.242</v>
      </c>
      <c r="F16" s="30"/>
      <c r="G16" s="31"/>
      <c r="H16" s="31"/>
      <c r="I16" s="36">
        <f t="shared" si="1"/>
        <v>1206.242</v>
      </c>
      <c r="J16" s="36">
        <f t="shared" si="2"/>
        <v>1206.242</v>
      </c>
      <c r="K16" s="36">
        <f t="shared" si="3"/>
        <v>1206.242</v>
      </c>
    </row>
    <row r="17" spans="1:11" ht="30" hidden="1" x14ac:dyDescent="0.25">
      <c r="A17" s="3" t="s">
        <v>11</v>
      </c>
      <c r="B17" s="20" t="s">
        <v>12</v>
      </c>
      <c r="C17" s="30"/>
      <c r="D17" s="31"/>
      <c r="E17" s="31"/>
      <c r="F17" s="30"/>
      <c r="G17" s="31"/>
      <c r="H17" s="31"/>
      <c r="I17" s="36">
        <f t="shared" si="1"/>
        <v>0</v>
      </c>
      <c r="J17" s="36">
        <f t="shared" si="2"/>
        <v>0</v>
      </c>
      <c r="K17" s="36">
        <f t="shared" si="3"/>
        <v>0</v>
      </c>
    </row>
    <row r="18" spans="1:11" ht="60" hidden="1" x14ac:dyDescent="0.25">
      <c r="A18" s="3" t="s">
        <v>13</v>
      </c>
      <c r="B18" s="20" t="s">
        <v>14</v>
      </c>
      <c r="C18" s="30"/>
      <c r="D18" s="31"/>
      <c r="E18" s="31"/>
      <c r="F18" s="30"/>
      <c r="G18" s="31"/>
      <c r="H18" s="31"/>
      <c r="I18" s="36">
        <f t="shared" si="1"/>
        <v>0</v>
      </c>
      <c r="J18" s="36">
        <f t="shared" si="2"/>
        <v>0</v>
      </c>
      <c r="K18" s="36">
        <f t="shared" si="3"/>
        <v>0</v>
      </c>
    </row>
    <row r="19" spans="1:11" ht="75" hidden="1" x14ac:dyDescent="0.25">
      <c r="A19" s="3" t="s">
        <v>15</v>
      </c>
      <c r="B19" s="21" t="s">
        <v>16</v>
      </c>
      <c r="C19" s="32"/>
      <c r="D19" s="32"/>
      <c r="E19" s="30"/>
      <c r="F19" s="32"/>
      <c r="G19" s="32"/>
      <c r="H19" s="30"/>
      <c r="I19" s="36">
        <f t="shared" si="1"/>
        <v>0</v>
      </c>
      <c r="J19" s="36">
        <f t="shared" si="2"/>
        <v>0</v>
      </c>
      <c r="K19" s="36">
        <f t="shared" si="3"/>
        <v>0</v>
      </c>
    </row>
    <row r="20" spans="1:11" ht="30" x14ac:dyDescent="0.25">
      <c r="A20" s="3" t="s">
        <v>26</v>
      </c>
      <c r="B20" s="22" t="s">
        <v>17</v>
      </c>
      <c r="C20" s="31">
        <v>329.3</v>
      </c>
      <c r="D20" s="31">
        <v>329.3</v>
      </c>
      <c r="E20" s="31">
        <v>329.3</v>
      </c>
      <c r="F20" s="31">
        <v>0</v>
      </c>
      <c r="G20" s="31">
        <v>0</v>
      </c>
      <c r="H20" s="31">
        <v>0</v>
      </c>
      <c r="I20" s="36">
        <f t="shared" si="1"/>
        <v>329.3</v>
      </c>
      <c r="J20" s="36">
        <f t="shared" si="2"/>
        <v>329.3</v>
      </c>
      <c r="K20" s="36">
        <f t="shared" si="3"/>
        <v>329.3</v>
      </c>
    </row>
    <row r="21" spans="1:11" ht="45" x14ac:dyDescent="0.25">
      <c r="A21" s="3" t="s">
        <v>18</v>
      </c>
      <c r="B21" s="22" t="s">
        <v>19</v>
      </c>
      <c r="C21" s="30">
        <v>185.76</v>
      </c>
      <c r="D21" s="30">
        <v>185.76</v>
      </c>
      <c r="E21" s="30">
        <v>185.76</v>
      </c>
      <c r="F21" s="30">
        <v>0</v>
      </c>
      <c r="G21" s="30">
        <v>0</v>
      </c>
      <c r="H21" s="30">
        <v>0</v>
      </c>
      <c r="I21" s="36">
        <f t="shared" si="1"/>
        <v>185.76</v>
      </c>
      <c r="J21" s="36">
        <f t="shared" si="2"/>
        <v>185.76</v>
      </c>
      <c r="K21" s="36">
        <f t="shared" si="3"/>
        <v>185.76</v>
      </c>
    </row>
    <row r="22" spans="1:11" ht="25.5" customHeight="1" x14ac:dyDescent="0.25">
      <c r="A22" s="3" t="s">
        <v>27</v>
      </c>
      <c r="B22" s="24" t="s">
        <v>28</v>
      </c>
      <c r="C22" s="31">
        <v>18600</v>
      </c>
      <c r="D22" s="31">
        <v>18600</v>
      </c>
      <c r="E22" s="31">
        <v>18600</v>
      </c>
      <c r="F22" s="31">
        <v>1455</v>
      </c>
      <c r="G22" s="31">
        <v>1695</v>
      </c>
      <c r="H22" s="31">
        <v>2000</v>
      </c>
      <c r="I22" s="36">
        <f t="shared" si="1"/>
        <v>20055</v>
      </c>
      <c r="J22" s="36">
        <f t="shared" si="2"/>
        <v>20295</v>
      </c>
      <c r="K22" s="36">
        <f t="shared" si="3"/>
        <v>20600</v>
      </c>
    </row>
    <row r="23" spans="1:11" ht="30" x14ac:dyDescent="0.25">
      <c r="A23" s="3" t="s">
        <v>20</v>
      </c>
      <c r="B23" s="22" t="s">
        <v>21</v>
      </c>
      <c r="C23" s="31">
        <v>470</v>
      </c>
      <c r="D23" s="31">
        <v>470</v>
      </c>
      <c r="E23" s="31">
        <v>470</v>
      </c>
      <c r="F23" s="31">
        <v>0</v>
      </c>
      <c r="G23" s="31">
        <v>0</v>
      </c>
      <c r="H23" s="31">
        <v>0</v>
      </c>
      <c r="I23" s="36">
        <f t="shared" si="1"/>
        <v>470</v>
      </c>
      <c r="J23" s="36">
        <f t="shared" si="2"/>
        <v>470</v>
      </c>
      <c r="K23" s="36">
        <f t="shared" si="3"/>
        <v>470</v>
      </c>
    </row>
    <row r="24" spans="1:11" x14ac:dyDescent="0.25">
      <c r="A24" s="3" t="s">
        <v>37</v>
      </c>
      <c r="B24" s="22" t="s">
        <v>38</v>
      </c>
      <c r="C24" s="31"/>
      <c r="D24" s="31"/>
      <c r="E24" s="31"/>
      <c r="F24" s="31">
        <v>158.5</v>
      </c>
      <c r="G24" s="31">
        <v>0</v>
      </c>
      <c r="H24" s="31">
        <v>0</v>
      </c>
      <c r="I24" s="36">
        <f t="shared" si="1"/>
        <v>158.5</v>
      </c>
      <c r="J24" s="36">
        <f t="shared" si="2"/>
        <v>0</v>
      </c>
      <c r="K24" s="36">
        <f t="shared" si="3"/>
        <v>0</v>
      </c>
    </row>
    <row r="25" spans="1:11" ht="24.75" customHeight="1" x14ac:dyDescent="0.25">
      <c r="A25" s="14" t="s">
        <v>22</v>
      </c>
      <c r="B25" s="23" t="s">
        <v>23</v>
      </c>
      <c r="C25" s="33">
        <v>179232.85800000001</v>
      </c>
      <c r="D25" s="33">
        <v>170491.451</v>
      </c>
      <c r="E25" s="33">
        <v>167333.41099999999</v>
      </c>
      <c r="F25" s="33">
        <v>19039.36651</v>
      </c>
      <c r="G25" s="33">
        <v>18955.080000000002</v>
      </c>
      <c r="H25" s="33">
        <v>21787.151999999998</v>
      </c>
      <c r="I25" s="33">
        <f>C25+F25-20790.77</f>
        <v>177481.45451000001</v>
      </c>
      <c r="J25" s="33">
        <f>D25+G25</f>
        <v>189446.53100000002</v>
      </c>
      <c r="K25" s="33">
        <f>E25+H25</f>
        <v>189120.56299999999</v>
      </c>
    </row>
    <row r="26" spans="1:11" ht="1.5" hidden="1" customHeight="1" x14ac:dyDescent="0.25">
      <c r="A26" s="5"/>
      <c r="B26" s="4" t="s">
        <v>24</v>
      </c>
      <c r="C26" s="34"/>
      <c r="D26" s="34"/>
      <c r="E26" s="31"/>
      <c r="F26" s="34"/>
      <c r="G26" s="34"/>
      <c r="H26" s="31"/>
      <c r="I26" s="34"/>
      <c r="J26" s="34"/>
      <c r="K26" s="31"/>
    </row>
    <row r="27" spans="1:11" ht="24" customHeight="1" x14ac:dyDescent="0.25">
      <c r="A27" s="56" t="s">
        <v>31</v>
      </c>
      <c r="B27" s="57"/>
      <c r="C27" s="35">
        <f>C25+C10</f>
        <v>276015.52100000001</v>
      </c>
      <c r="D27" s="35">
        <f t="shared" ref="D27:I27" si="4">D25+D10</f>
        <v>270794.97700000001</v>
      </c>
      <c r="E27" s="35">
        <f t="shared" si="4"/>
        <v>275569.46899999998</v>
      </c>
      <c r="F27" s="35">
        <f t="shared" si="4"/>
        <v>30758.29651</v>
      </c>
      <c r="G27" s="35">
        <f t="shared" si="4"/>
        <v>31181.11</v>
      </c>
      <c r="H27" s="35">
        <f t="shared" si="4"/>
        <v>34564.911999999997</v>
      </c>
      <c r="I27" s="35">
        <f t="shared" si="4"/>
        <v>285983.04751</v>
      </c>
      <c r="J27" s="35">
        <f>J25+J10-20719.71</f>
        <v>281256.37699999998</v>
      </c>
      <c r="K27" s="35">
        <f>K25+K10-23583.21</f>
        <v>286551.17099999997</v>
      </c>
    </row>
    <row r="28" spans="1:11" ht="22.5" customHeight="1" x14ac:dyDescent="0.25">
      <c r="A28" s="43" t="s">
        <v>29</v>
      </c>
      <c r="B28" s="43" t="s">
        <v>30</v>
      </c>
      <c r="C28" s="46" t="s">
        <v>62</v>
      </c>
      <c r="D28" s="47"/>
      <c r="E28" s="48"/>
      <c r="F28" s="46" t="s">
        <v>33</v>
      </c>
      <c r="G28" s="47"/>
      <c r="H28" s="48"/>
      <c r="I28" s="46" t="s">
        <v>34</v>
      </c>
      <c r="J28" s="47"/>
      <c r="K28" s="48"/>
    </row>
    <row r="29" spans="1:11" ht="13.5" customHeight="1" x14ac:dyDescent="0.25">
      <c r="A29" s="44"/>
      <c r="B29" s="44"/>
      <c r="C29" s="43" t="s">
        <v>65</v>
      </c>
      <c r="D29" s="43" t="s">
        <v>67</v>
      </c>
      <c r="E29" s="41" t="s">
        <v>68</v>
      </c>
      <c r="F29" s="43" t="s">
        <v>65</v>
      </c>
      <c r="G29" s="43" t="s">
        <v>67</v>
      </c>
      <c r="H29" s="41" t="s">
        <v>68</v>
      </c>
      <c r="I29" s="43" t="s">
        <v>65</v>
      </c>
      <c r="J29" s="43" t="s">
        <v>67</v>
      </c>
      <c r="K29" s="41" t="s">
        <v>68</v>
      </c>
    </row>
    <row r="30" spans="1:11" ht="14.25" customHeight="1" x14ac:dyDescent="0.25">
      <c r="A30" s="44"/>
      <c r="B30" s="44"/>
      <c r="C30" s="44"/>
      <c r="D30" s="44"/>
      <c r="E30" s="42"/>
      <c r="F30" s="44"/>
      <c r="G30" s="44"/>
      <c r="H30" s="42"/>
      <c r="I30" s="44"/>
      <c r="J30" s="44"/>
      <c r="K30" s="42"/>
    </row>
    <row r="31" spans="1:11" ht="8.25" customHeight="1" x14ac:dyDescent="0.25">
      <c r="A31" s="45"/>
      <c r="B31" s="45"/>
      <c r="C31" s="45"/>
      <c r="D31" s="45"/>
      <c r="E31" s="42"/>
      <c r="F31" s="45"/>
      <c r="G31" s="45"/>
      <c r="H31" s="42"/>
      <c r="I31" s="45"/>
      <c r="J31" s="45"/>
      <c r="K31" s="42"/>
    </row>
    <row r="32" spans="1:11" x14ac:dyDescent="0.25">
      <c r="A32" s="49" t="s">
        <v>39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x14ac:dyDescent="0.25">
      <c r="A33" s="15" t="s">
        <v>40</v>
      </c>
      <c r="B33" s="12" t="s">
        <v>52</v>
      </c>
      <c r="C33" s="30">
        <v>39855</v>
      </c>
      <c r="D33" s="30">
        <v>44036.72</v>
      </c>
      <c r="E33" s="30">
        <v>48673.7</v>
      </c>
      <c r="F33" s="62">
        <f>3462.111+2150.417+16</f>
        <v>5628.5280000000002</v>
      </c>
      <c r="G33" s="37">
        <f>3703.704+2293.509+173.677</f>
        <v>6170.8899999999994</v>
      </c>
      <c r="H33" s="37">
        <f>3919.556+2447.494+339.879</f>
        <v>6706.9290000000001</v>
      </c>
      <c r="I33" s="37">
        <f>C33+F33-3</f>
        <v>45480.527999999998</v>
      </c>
      <c r="J33" s="37">
        <f>D33+G33-3</f>
        <v>50204.61</v>
      </c>
      <c r="K33" s="37">
        <f>E33+H33-3</f>
        <v>55377.629000000001</v>
      </c>
    </row>
    <row r="34" spans="1:11" x14ac:dyDescent="0.25">
      <c r="A34" s="15" t="s">
        <v>41</v>
      </c>
      <c r="B34" s="12" t="s">
        <v>53</v>
      </c>
      <c r="C34" s="58">
        <v>390.73</v>
      </c>
      <c r="D34" s="58">
        <v>428.45</v>
      </c>
      <c r="E34" s="58">
        <v>444.06</v>
      </c>
      <c r="F34" s="62">
        <f>156.294+156.294+390.734</f>
        <v>703.322</v>
      </c>
      <c r="G34" s="37">
        <f>171.38+171.38+428.45</f>
        <v>771.21</v>
      </c>
      <c r="H34" s="37">
        <f>177.622+177.622+444.056</f>
        <v>799.3</v>
      </c>
      <c r="I34" s="37">
        <f>F34</f>
        <v>703.322</v>
      </c>
      <c r="J34" s="37">
        <f t="shared" ref="J34:K34" si="5">G34</f>
        <v>771.21</v>
      </c>
      <c r="K34" s="37">
        <f t="shared" si="5"/>
        <v>799.3</v>
      </c>
    </row>
    <row r="35" spans="1:11" ht="30" x14ac:dyDescent="0.25">
      <c r="A35" s="15" t="s">
        <v>42</v>
      </c>
      <c r="B35" s="13" t="s">
        <v>54</v>
      </c>
      <c r="C35" s="30">
        <v>5293.22</v>
      </c>
      <c r="D35" s="30">
        <v>5459.16</v>
      </c>
      <c r="E35" s="30">
        <v>5689.18</v>
      </c>
      <c r="F35" s="37">
        <f>152</f>
        <v>152</v>
      </c>
      <c r="G35" s="37">
        <v>152</v>
      </c>
      <c r="H35" s="37">
        <v>152</v>
      </c>
      <c r="I35" s="37">
        <f>C35+F35</f>
        <v>5445.22</v>
      </c>
      <c r="J35" s="37">
        <f t="shared" ref="J35:K35" si="6">D35+G35</f>
        <v>5611.16</v>
      </c>
      <c r="K35" s="37">
        <f t="shared" si="6"/>
        <v>5841.18</v>
      </c>
    </row>
    <row r="36" spans="1:11" x14ac:dyDescent="0.25">
      <c r="A36" s="15" t="s">
        <v>43</v>
      </c>
      <c r="B36" s="12" t="s">
        <v>55</v>
      </c>
      <c r="C36" s="59">
        <v>21220.75</v>
      </c>
      <c r="D36" s="59">
        <v>18706.400000000001</v>
      </c>
      <c r="E36" s="59">
        <v>21538.18</v>
      </c>
      <c r="F36" s="38">
        <f>5301.381+2037.373+10625.69051</f>
        <v>17964.444510000001</v>
      </c>
      <c r="G36" s="37">
        <f>3484.111+2061.291+12267.368</f>
        <v>17812.77</v>
      </c>
      <c r="H36" s="37">
        <f>4524.856+2677.023+13414.873</f>
        <v>20616.752</v>
      </c>
      <c r="I36" s="37">
        <f>C36+F36-17964.45</f>
        <v>21220.74451</v>
      </c>
      <c r="J36" s="37">
        <f>D36+G36-17812.78</f>
        <v>18706.39</v>
      </c>
      <c r="K36" s="37">
        <f>E36+H36-20616.75</f>
        <v>21538.182000000001</v>
      </c>
    </row>
    <row r="37" spans="1:11" x14ac:dyDescent="0.25">
      <c r="A37" s="15" t="s">
        <v>44</v>
      </c>
      <c r="B37" s="12" t="s">
        <v>56</v>
      </c>
      <c r="C37" s="58">
        <v>1726.35</v>
      </c>
      <c r="D37" s="30">
        <v>2216.25</v>
      </c>
      <c r="E37" s="58">
        <v>2706.15</v>
      </c>
      <c r="F37" s="37">
        <f>105.095+63.555+3896.763</f>
        <v>4065.413</v>
      </c>
      <c r="G37" s="37">
        <f>77.82+55.205+3847.01</f>
        <v>3980.0350000000003</v>
      </c>
      <c r="H37" s="37">
        <f>81.126+56.862+3807.398</f>
        <v>3945.386</v>
      </c>
      <c r="I37" s="37">
        <f>C37+F37</f>
        <v>5791.7629999999999</v>
      </c>
      <c r="J37" s="37">
        <f>D37+G37</f>
        <v>6196.2849999999999</v>
      </c>
      <c r="K37" s="37">
        <f>E37+H37</f>
        <v>6651.5360000000001</v>
      </c>
    </row>
    <row r="38" spans="1:11" x14ac:dyDescent="0.25">
      <c r="A38" s="15" t="s">
        <v>63</v>
      </c>
      <c r="B38" s="12" t="s">
        <v>64</v>
      </c>
      <c r="C38" s="58">
        <v>329.3</v>
      </c>
      <c r="D38" s="58">
        <v>329.3</v>
      </c>
      <c r="E38" s="58">
        <v>329.3</v>
      </c>
      <c r="F38" s="37"/>
      <c r="G38" s="37"/>
      <c r="H38" s="37"/>
      <c r="I38" s="37">
        <f>C38</f>
        <v>329.3</v>
      </c>
      <c r="J38" s="37">
        <f t="shared" ref="J38:K38" si="7">D38</f>
        <v>329.3</v>
      </c>
      <c r="K38" s="37">
        <f t="shared" si="7"/>
        <v>329.3</v>
      </c>
    </row>
    <row r="39" spans="1:11" x14ac:dyDescent="0.25">
      <c r="A39" s="15" t="s">
        <v>45</v>
      </c>
      <c r="B39" s="12" t="s">
        <v>57</v>
      </c>
      <c r="C39" s="30">
        <v>156202.81</v>
      </c>
      <c r="D39" s="30">
        <v>155360.47</v>
      </c>
      <c r="E39" s="30">
        <v>154255.57</v>
      </c>
      <c r="F39" s="37">
        <v>15</v>
      </c>
      <c r="G39" s="37">
        <v>15</v>
      </c>
      <c r="H39" s="37">
        <v>15</v>
      </c>
      <c r="I39" s="37">
        <f>C39+F39</f>
        <v>156217.81</v>
      </c>
      <c r="J39" s="37">
        <f t="shared" ref="J39:K39" si="8">D39+G39</f>
        <v>155375.47</v>
      </c>
      <c r="K39" s="37">
        <f t="shared" si="8"/>
        <v>154270.57</v>
      </c>
    </row>
    <row r="40" spans="1:11" x14ac:dyDescent="0.25">
      <c r="A40" s="15" t="s">
        <v>46</v>
      </c>
      <c r="B40" s="12" t="s">
        <v>58</v>
      </c>
      <c r="C40" s="30">
        <v>17669.59</v>
      </c>
      <c r="D40" s="30">
        <v>8182.15</v>
      </c>
      <c r="E40" s="30">
        <v>8238.9599999999991</v>
      </c>
      <c r="F40" s="37">
        <v>2061.4870000000001</v>
      </c>
      <c r="G40" s="37">
        <v>2104.3829999999998</v>
      </c>
      <c r="H40" s="37">
        <v>2148.3029999999999</v>
      </c>
      <c r="I40" s="37">
        <f>C40</f>
        <v>17669.59</v>
      </c>
      <c r="J40" s="37">
        <f t="shared" ref="J40:K40" si="9">D40</f>
        <v>8182.15</v>
      </c>
      <c r="K40" s="37">
        <f t="shared" si="9"/>
        <v>8238.9599999999991</v>
      </c>
    </row>
    <row r="41" spans="1:11" x14ac:dyDescent="0.25">
      <c r="A41" s="15" t="s">
        <v>47</v>
      </c>
      <c r="B41" s="12" t="s">
        <v>59</v>
      </c>
      <c r="C41" s="30">
        <v>32876.67</v>
      </c>
      <c r="D41" s="30">
        <v>35624.980000000003</v>
      </c>
      <c r="E41" s="30">
        <v>33243.269999999997</v>
      </c>
      <c r="F41" s="37">
        <f>76.914+76.188</f>
        <v>153.102</v>
      </c>
      <c r="G41" s="37">
        <f>80.286+79.536</f>
        <v>159.822</v>
      </c>
      <c r="H41" s="37">
        <f>83.508+82.734</f>
        <v>166.24199999999999</v>
      </c>
      <c r="I41" s="37">
        <f>C41+F41</f>
        <v>33029.771999999997</v>
      </c>
      <c r="J41" s="37">
        <f t="shared" ref="J41:K42" si="10">D41+G41</f>
        <v>35784.802000000003</v>
      </c>
      <c r="K41" s="37">
        <f t="shared" si="10"/>
        <v>33409.511999999995</v>
      </c>
    </row>
    <row r="42" spans="1:11" x14ac:dyDescent="0.25">
      <c r="A42" s="15" t="s">
        <v>48</v>
      </c>
      <c r="B42" s="12" t="s">
        <v>60</v>
      </c>
      <c r="C42" s="37">
        <v>80</v>
      </c>
      <c r="D42" s="37">
        <v>80</v>
      </c>
      <c r="E42" s="30">
        <v>80</v>
      </c>
      <c r="F42" s="37">
        <v>15</v>
      </c>
      <c r="G42" s="37">
        <v>15</v>
      </c>
      <c r="H42" s="37">
        <v>15</v>
      </c>
      <c r="I42" s="37">
        <f>C42+F42</f>
        <v>95</v>
      </c>
      <c r="J42" s="37">
        <f t="shared" si="10"/>
        <v>95</v>
      </c>
      <c r="K42" s="37">
        <f t="shared" si="10"/>
        <v>95</v>
      </c>
    </row>
    <row r="43" spans="1:11" ht="45" x14ac:dyDescent="0.25">
      <c r="A43" s="15" t="s">
        <v>49</v>
      </c>
      <c r="B43" s="13" t="s">
        <v>61</v>
      </c>
      <c r="C43" s="58">
        <v>371.1</v>
      </c>
      <c r="D43" s="58">
        <v>371.1</v>
      </c>
      <c r="E43" s="58">
        <v>371.1</v>
      </c>
      <c r="F43" s="37"/>
      <c r="G43" s="37"/>
      <c r="H43" s="37"/>
      <c r="I43" s="26"/>
      <c r="J43" s="26"/>
      <c r="K43" s="26"/>
    </row>
    <row r="44" spans="1:11" x14ac:dyDescent="0.25">
      <c r="A44" s="50" t="s">
        <v>50</v>
      </c>
      <c r="B44" s="51"/>
      <c r="C44" s="39">
        <f t="shared" ref="C44:K44" si="11">SUM(C33:C43)</f>
        <v>276015.52</v>
      </c>
      <c r="D44" s="60">
        <f t="shared" si="11"/>
        <v>270794.98</v>
      </c>
      <c r="E44" s="39">
        <f t="shared" si="11"/>
        <v>275569.46999999997</v>
      </c>
      <c r="F44" s="39">
        <f>SUM(F33:F43)</f>
        <v>30758.29651</v>
      </c>
      <c r="G44" s="39">
        <f>SUM(G33:G43)</f>
        <v>31181.11</v>
      </c>
      <c r="H44" s="39">
        <f t="shared" si="11"/>
        <v>34564.911999999997</v>
      </c>
      <c r="I44" s="39">
        <f>SUM(I33:I43)</f>
        <v>285983.04951000004</v>
      </c>
      <c r="J44" s="39">
        <f t="shared" si="11"/>
        <v>281256.37699999998</v>
      </c>
      <c r="K44" s="39">
        <f t="shared" si="11"/>
        <v>286551.16899999999</v>
      </c>
    </row>
    <row r="45" spans="1:11" x14ac:dyDescent="0.25">
      <c r="A45" s="52" t="s">
        <v>51</v>
      </c>
      <c r="B45" s="53"/>
      <c r="C45" s="61">
        <f>C27-C44</f>
        <v>9.9999998928979039E-4</v>
      </c>
      <c r="D45" s="61">
        <f t="shared" ref="D45:E45" si="12">D27-D44</f>
        <v>-2.9999999678693712E-3</v>
      </c>
      <c r="E45" s="61">
        <f t="shared" si="12"/>
        <v>-9.9999998928979039E-4</v>
      </c>
      <c r="F45" s="40">
        <f t="shared" ref="F45" si="13">F27-F44</f>
        <v>0</v>
      </c>
      <c r="G45" s="40">
        <f t="shared" ref="G45" si="14">G27-G44</f>
        <v>0</v>
      </c>
      <c r="H45" s="40">
        <f t="shared" ref="H45" si="15">H27-H44</f>
        <v>0</v>
      </c>
      <c r="I45" s="40">
        <f t="shared" ref="I45" si="16">I27-I44</f>
        <v>-2.0000000367872417E-3</v>
      </c>
      <c r="J45" s="40">
        <f t="shared" ref="J45" si="17">J27-J44</f>
        <v>0</v>
      </c>
      <c r="K45" s="40">
        <f t="shared" ref="K45" si="18">K27-K44</f>
        <v>1.9999999785795808E-3</v>
      </c>
    </row>
    <row r="46" spans="1:11" x14ac:dyDescent="0.25">
      <c r="I46" s="25"/>
      <c r="J46" s="25"/>
      <c r="K46" s="25"/>
    </row>
  </sheetData>
  <mergeCells count="34">
    <mergeCell ref="A2:K2"/>
    <mergeCell ref="A3:K3"/>
    <mergeCell ref="A27:B27"/>
    <mergeCell ref="F5:H5"/>
    <mergeCell ref="F6:F8"/>
    <mergeCell ref="G6:G8"/>
    <mergeCell ref="H6:H8"/>
    <mergeCell ref="E6:E8"/>
    <mergeCell ref="C6:C8"/>
    <mergeCell ref="D6:D8"/>
    <mergeCell ref="A5:A8"/>
    <mergeCell ref="B5:B8"/>
    <mergeCell ref="A44:B44"/>
    <mergeCell ref="A45:B45"/>
    <mergeCell ref="K6:K8"/>
    <mergeCell ref="A28:A31"/>
    <mergeCell ref="B28:B31"/>
    <mergeCell ref="C28:E28"/>
    <mergeCell ref="F28:H28"/>
    <mergeCell ref="I28:K28"/>
    <mergeCell ref="C29:C31"/>
    <mergeCell ref="D29:D31"/>
    <mergeCell ref="E29:E31"/>
    <mergeCell ref="F29:F31"/>
    <mergeCell ref="G29:G31"/>
    <mergeCell ref="I6:I8"/>
    <mergeCell ref="J6:J8"/>
    <mergeCell ref="J29:J31"/>
    <mergeCell ref="H29:H31"/>
    <mergeCell ref="I29:I31"/>
    <mergeCell ref="C5:E5"/>
    <mergeCell ref="I5:K5"/>
    <mergeCell ref="A32:K32"/>
    <mergeCell ref="K29:K31"/>
  </mergeCells>
  <phoneticPr fontId="0" type="noConversion"/>
  <pageMargins left="0.11811023622047245" right="0.11811023622047245" top="0" bottom="0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2024-11-12T09:07:16Z</cp:lastPrinted>
  <dcterms:created xsi:type="dcterms:W3CDTF">2014-11-05T13:31:02Z</dcterms:created>
  <dcterms:modified xsi:type="dcterms:W3CDTF">2024-11-12T13:31:06Z</dcterms:modified>
</cp:coreProperties>
</file>