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codeName="ThisWorkbook" defaultThemeVersion="124226"/>
  <bookViews>
    <workbookView activeTab="3" xWindow="-15" yWindow="6870" windowWidth="19320" windowHeight="6450" tabRatio="644"/>
  </bookViews>
  <sheets>
    <sheet name="Регион ФФПП 2025" sheetId="115" r:id="flId1"/>
    <sheet name="ИНП 2025" sheetId="61" r:id="flId2"/>
    <sheet name="ИБР 2025" sheetId="94" r:id="flId3"/>
    <sheet name="Регион сбалансир 2025" sheetId="117" r:id="flId4"/>
  </sheets>
  <definedNames>
    <definedName name="_xlnm.Print_Titles" localSheetId="2">'ИБР 2025'!$A:$B</definedName>
    <definedName name="_xlnm.Print_Titles" localSheetId="1">'ИНП 2025'!$A:$B,'ИНП 2025'!$3:$8</definedName>
    <definedName name="_xlnm.Print_Titles" localSheetId="3">'Регион сбалансир 2025'!$A:$B</definedName>
    <definedName name="_xlnm.Print_Titles" localSheetId="0">'Регион ФФПП 2025'!$A:$B</definedName>
    <definedName name="_xlnm.Print_Area" localSheetId="2">'ИБР 2025'!$A$1:$AR$20</definedName>
    <definedName name="_xlnm.Print_Area" localSheetId="1">'ИНП 2025'!$A$1:$U$20</definedName>
    <definedName name="_xlnm.Print_Area" localSheetId="3">'Регион сбалансир 2025'!$A$1:$L$24</definedName>
    <definedName name="_xlnm.Print_Area" localSheetId="0">'Регион ФФПП 2025'!$A$1:$O$24</definedName>
  </definedNames>
</workbook>
</file>

<file path=xl/sharedStrings.xml><?xml version="1.0" encoding="utf-8"?>
<sst xmlns="http://schemas.openxmlformats.org/spreadsheetml/2006/main" count="315" uniqueCount="166">
  <si>
    <t>ИТОГО</t>
  </si>
  <si>
    <t>№ п/п</t>
  </si>
  <si>
    <t>Территория / показатель</t>
  </si>
  <si>
    <t>Индекс налогового потенциала (ИНП)</t>
  </si>
  <si>
    <t>10</t>
  </si>
  <si>
    <t>11</t>
  </si>
  <si>
    <t>Налог на доходы физических лиц</t>
  </si>
  <si>
    <t>-</t>
  </si>
  <si>
    <t>ИТОГ</t>
  </si>
  <si>
    <t>Единица измерения: тыс.р.</t>
  </si>
  <si>
    <t>Общая сумма расходов в расчете на 1 жителя</t>
  </si>
  <si>
    <t>ИНДЕКС НАЛОГОВОГО ПОТЕНЦИАЛА (ИНП)</t>
  </si>
  <si>
    <t>Приложение 1</t>
  </si>
  <si>
    <t>Приложение 2</t>
  </si>
  <si>
    <t xml:space="preserve">Сумма налоговых потенциалов по присутствующим в расчете налогам </t>
  </si>
  <si>
    <t>Налоговый потенциал</t>
  </si>
  <si>
    <t>Единый сельскохозяйственный налог</t>
  </si>
  <si>
    <t>6=2/3</t>
  </si>
  <si>
    <t>8=7/7итог</t>
  </si>
  <si>
    <t>Налоговый потенциал в расчете на 1 жителя</t>
  </si>
  <si>
    <t>Налоговый потенциал по отдельным налогам ИНП</t>
  </si>
  <si>
    <t>Расчет средств, недостающих до уровня критерия выравнивания расчетной бюджетной обеспеченности</t>
  </si>
  <si>
    <t xml:space="preserve">Индекс бюджетных расходов 
(ИБР)</t>
  </si>
  <si>
    <t>Приведенный налоговый потенциал с учетом ИБР</t>
  </si>
  <si>
    <t>2</t>
  </si>
  <si>
    <t>4</t>
  </si>
  <si>
    <t>7</t>
  </si>
  <si>
    <t>3</t>
  </si>
  <si>
    <t>1</t>
  </si>
  <si>
    <t>5</t>
  </si>
  <si>
    <t>6</t>
  </si>
  <si>
    <t>8</t>
  </si>
  <si>
    <t>9</t>
  </si>
  <si>
    <t>Прогноз фонда оплаты труда</t>
  </si>
  <si>
    <t>const</t>
  </si>
  <si>
    <t>Ставка налога</t>
  </si>
  <si>
    <t>ИНДЕКС БЮДЖЕТНЫХ РАСХОДОВ (ИБР)</t>
  </si>
  <si>
    <r>
      <t>10=6+9/(1</t>
    </r>
    <r>
      <rPr>
        <i/>
        <sz val="9"/>
        <color auto="1"/>
        <rFont val="Calibri"/>
        <family val="2"/>
        <charset val="204"/>
      </rPr>
      <t>×</t>
    </r>
    <r>
      <rPr>
        <i/>
        <sz val="9"/>
        <color auto="1"/>
        <rFont val="Times New Roman Cyr"/>
        <family val="1"/>
        <charset val="204"/>
      </rPr>
      <t>3</t>
    </r>
    <r>
      <rPr>
        <i/>
        <sz val="9"/>
        <color auto="1"/>
        <rFont val="Calibri"/>
        <family val="2"/>
        <charset val="204"/>
      </rPr>
      <t>×А)</t>
    </r>
  </si>
  <si>
    <t>5=4/3</t>
  </si>
  <si>
    <t>5а=4/1</t>
  </si>
  <si>
    <t>стат</t>
  </si>
  <si>
    <t>№ столбца &amp; формула</t>
  </si>
  <si>
    <r>
      <t>9=%</t>
    </r>
    <r>
      <rPr>
        <sz val="9"/>
        <color auto="1"/>
        <rFont val="Calibri"/>
        <family val="2"/>
        <charset val="204"/>
      </rPr>
      <t>×</t>
    </r>
    <r>
      <rPr>
        <i/>
        <sz val="8"/>
        <color auto="1"/>
        <rFont val="Times New Roman Cyr"/>
        <charset val="204"/>
      </rPr>
      <t>РФФПМР(ГО)×</t>
    </r>
    <r>
      <rPr>
        <i/>
        <sz val="9"/>
        <color auto="1"/>
        <rFont val="Times New Roman Cyr"/>
        <family val="1"/>
        <charset val="204"/>
      </rPr>
      <t>8</t>
    </r>
  </si>
  <si>
    <t>Поселение / показатель</t>
  </si>
  <si>
    <t>Поселение 4</t>
  </si>
  <si>
    <t>Поселение 5</t>
  </si>
  <si>
    <t>Поселение 6</t>
  </si>
  <si>
    <t>Поселение 7</t>
  </si>
  <si>
    <t>Поселение 8</t>
  </si>
  <si>
    <t>Поселение 9</t>
  </si>
  <si>
    <t>Поселение 10</t>
  </si>
  <si>
    <t>Поселение 11</t>
  </si>
  <si>
    <t xml:space="preserve">Норматив отчислений в местный бюджет </t>
  </si>
  <si>
    <t>5=2×3×4</t>
  </si>
  <si>
    <t>Налог на имущество физических лиц</t>
  </si>
  <si>
    <t>Прогноз начислений налога</t>
  </si>
  <si>
    <t>Прогноз налоговой базы поселения</t>
  </si>
  <si>
    <t>Норматив отчислений в бюджет поселения</t>
  </si>
  <si>
    <t>Земельный налог</t>
  </si>
  <si>
    <t>Прогнозируемая сумма выпадающих доходов в связи с предоставлением налоговых льгот и уменьшением ставок земельного налога по решениям органов местного самоуправления поселения</t>
  </si>
  <si>
    <t>Прогнозируемая сумма выпадающих доходов в связи с предоставлением налоговых льгот и уменьшением ставок по налогу на имущество физических лиц по решениям органов местного самоуправления поселения</t>
  </si>
  <si>
    <t>Норма расходов на 1 жителя Брянской области на культуру и искусство</t>
  </si>
  <si>
    <t xml:space="preserve">Расходы на культуру и искусство </t>
  </si>
  <si>
    <t xml:space="preserve">Норма расходов на 1 жителя на управление </t>
  </si>
  <si>
    <t>Расходы на управление</t>
  </si>
  <si>
    <t>Нормы расходов на 1 жителя на благоустройство</t>
  </si>
  <si>
    <t>Расходы на благоустройство</t>
  </si>
  <si>
    <t>Эксплуатируемая общая площадь жилого фонда, находящегося в муниципальной собственности тыс. кв. м.</t>
  </si>
  <si>
    <t>Нормативная стоимость капитального ремонта жилого фонда в месяц</t>
  </si>
  <si>
    <t>Нормы расходов на 1 жителя на физическую культуру и спорт</t>
  </si>
  <si>
    <t>Расходы на физическую культуру и спорт</t>
  </si>
  <si>
    <t>ВСЕГО нормативных РАСХОДОВ</t>
  </si>
  <si>
    <t>№ столбца и формулы</t>
  </si>
  <si>
    <t>3=1*2</t>
  </si>
  <si>
    <t>5=4*1</t>
  </si>
  <si>
    <t>7=6*1</t>
  </si>
  <si>
    <t>12=11*1</t>
  </si>
  <si>
    <t>стат. данные</t>
  </si>
  <si>
    <t>Дятьковское городское</t>
  </si>
  <si>
    <t>Любохонское городское</t>
  </si>
  <si>
    <t>Старское городское</t>
  </si>
  <si>
    <t>Ивотское городское</t>
  </si>
  <si>
    <t>Бытошское городское</t>
  </si>
  <si>
    <t>Березинское сельское</t>
  </si>
  <si>
    <t>Слободищенское сельское</t>
  </si>
  <si>
    <t>Немеричское сельское</t>
  </si>
  <si>
    <t>Б-Жуковское сельское</t>
  </si>
  <si>
    <t>Верховское сельское</t>
  </si>
  <si>
    <t xml:space="preserve"> -</t>
  </si>
  <si>
    <t xml:space="preserve"> </t>
  </si>
  <si>
    <t xml:space="preserve">  </t>
  </si>
  <si>
    <t>Численность постоянного населения на 1.01.2007, чел.</t>
  </si>
  <si>
    <t>Нормы расходов на 1 жителя на обеспечение первичных мер пожарной безопасности</t>
  </si>
  <si>
    <t>Расходы на обеспечение первичных мер пожарной безопасности</t>
  </si>
  <si>
    <t>9=(6+7)×8</t>
  </si>
  <si>
    <t>13=10×11×12</t>
  </si>
  <si>
    <t>17=(14+15)×16</t>
  </si>
  <si>
    <t>18=5+9+13+17</t>
  </si>
  <si>
    <t>19=(18/1)/
(18общ/1общ)</t>
  </si>
  <si>
    <t>11=5+9</t>
  </si>
  <si>
    <t>12=11/1</t>
  </si>
  <si>
    <t>Налоговые и неналоговые доходы</t>
  </si>
  <si>
    <t>Оценка социально значимых расходов и первоочередных расходов по вопросам местного значения</t>
  </si>
  <si>
    <t xml:space="preserve">РАСЧЕТ распределения средств дотаций </t>
  </si>
  <si>
    <t xml:space="preserve">на выравнивание бюджетной обеспеченности бюджетам поселений, </t>
  </si>
  <si>
    <t>(Региональный фонд финансовой поддержки поселений)</t>
  </si>
  <si>
    <t>Доля недостающих средств в общей сумме муниципального района</t>
  </si>
  <si>
    <t>Сумма средств дотации на выравнивание бюджетной обеспеченности из Регионального фонда финансовой поддержки поселений</t>
  </si>
  <si>
    <t>Расчетный объем нецелевых ресурсов с учетом налогового потенциала и средств Регионального фонда финансовой поддержки поселений</t>
  </si>
  <si>
    <t>Расчетный уровень реальной бюджетной обеспеченности (до распределения средств Регионального фонда финансовой поддержки поселений)</t>
  </si>
  <si>
    <t>Дотации на выравнивание бюджетной обеспеченности за счет субвенций из областного бюджета (Региональный фонд финансовой поддержки поселений)</t>
  </si>
  <si>
    <t>Социально значимые и первоочередные расходы по полномочию 1</t>
  </si>
  <si>
    <t>Социально значимые и первоочередные расходы по полномочию 2</t>
  </si>
  <si>
    <t>Социально значимые и первоочередные расходы по полномочию …</t>
  </si>
  <si>
    <t>Социально значимые и первоочередные расходы по полномочию n</t>
  </si>
  <si>
    <t>3=1+2</t>
  </si>
  <si>
    <t>8=сумм(4:7)</t>
  </si>
  <si>
    <t>Оценка объема доходов</t>
  </si>
  <si>
    <t>Дотация на поддержку мер по обеспечению сбалансированности бюджетов за счет субвенции из областного бюджета</t>
  </si>
  <si>
    <t>Расчетные доходы бюджета поселения с учетом средств Регионального фонда финансовой поддержки поселений на 1 жителя</t>
  </si>
  <si>
    <t xml:space="preserve">на поддержку мер по обеспечению сбалансированности бюджетов поселений </t>
  </si>
  <si>
    <t>Расходы на функционирование органов управления</t>
  </si>
  <si>
    <t xml:space="preserve">Расходы на организацию и осуществление мероприятий по работе с детьми и молодежью </t>
  </si>
  <si>
    <t>3=1×2</t>
  </si>
  <si>
    <t>4=1×5%</t>
  </si>
  <si>
    <r>
      <t>5=4×18м</t>
    </r>
    <r>
      <rPr>
        <i/>
        <vertAlign val="superscript"/>
        <sz val="9"/>
        <color auto="1"/>
        <rFont val="Times New Roman Cyr"/>
        <charset val="204"/>
      </rPr>
      <t>2</t>
    </r>
  </si>
  <si>
    <t>10=8×9</t>
  </si>
  <si>
    <t>12=1×11</t>
  </si>
  <si>
    <t>14=1×13</t>
  </si>
  <si>
    <t>16=1×15</t>
  </si>
  <si>
    <t>18=1×17</t>
  </si>
  <si>
    <t>20=1×19</t>
  </si>
  <si>
    <t>22=1×21</t>
  </si>
  <si>
    <t>24=1×23</t>
  </si>
  <si>
    <t>26=1×25</t>
  </si>
  <si>
    <t>28=1×27</t>
  </si>
  <si>
    <t>33=31×32</t>
  </si>
  <si>
    <t>36=34×35</t>
  </si>
  <si>
    <t>39=37×38×12мес/1000</t>
  </si>
  <si>
    <t>40=сумма расх.</t>
  </si>
  <si>
    <t>41=40/1</t>
  </si>
  <si>
    <t>42=(40/1)/(40общ/1общ)</t>
  </si>
  <si>
    <t>Норматив расходов на 1 жителя, тыс.рублей</t>
  </si>
  <si>
    <t>7=5×6×1000×1%</t>
  </si>
  <si>
    <r>
      <t>7=А</t>
    </r>
    <r>
      <rPr>
        <sz val="9"/>
        <color auto="1"/>
        <rFont val="Calibri"/>
        <family val="2"/>
        <charset val="204"/>
      </rPr>
      <t>×</t>
    </r>
    <r>
      <rPr>
        <i/>
        <sz val="9"/>
        <color auto="1"/>
        <rFont val="Times New Roman Cyr"/>
        <family val="1"/>
        <charset val="204"/>
      </rPr>
      <t>(A-6)×3</t>
    </r>
    <r>
      <rPr>
        <sz val="9"/>
        <color auto="1"/>
        <rFont val="Calibri"/>
        <family val="2"/>
        <charset val="204"/>
      </rPr>
      <t>×</t>
    </r>
    <r>
      <rPr>
        <i/>
        <sz val="9"/>
        <color auto="1"/>
        <rFont val="Times New Roman Cyr"/>
        <family val="1"/>
        <charset val="204"/>
      </rPr>
      <t>1</t>
    </r>
  </si>
  <si>
    <t>9=8-3, если 3&lt;8</t>
  </si>
  <si>
    <t>Расчетный уровень бюджетной обеспеченности налоговым потенциалом и средствами Регионального фонда финансовой поддержки поселений</t>
  </si>
  <si>
    <t>Превышение оценки расходов над доходами</t>
  </si>
  <si>
    <r>
      <t>10=Объем</t>
    </r>
    <r>
      <rPr>
        <sz val="9"/>
        <color auto="1"/>
        <rFont val="Calibri"/>
        <family val="2"/>
        <charset val="204"/>
      </rPr>
      <t>×</t>
    </r>
    <r>
      <rPr>
        <i/>
        <sz val="9"/>
        <color auto="1"/>
        <rFont val="Times New Roman Cyr"/>
        <charset val="204"/>
      </rPr>
      <t>9/9общ</t>
    </r>
  </si>
  <si>
    <t>Жирятинское СП</t>
  </si>
  <si>
    <t>Воробейнское СП</t>
  </si>
  <si>
    <t>Морачевское СП</t>
  </si>
  <si>
    <t>Норматив расходов на 1 жителя на обеспечение первичных мер пожарной безопасности в границах населенных пунктов поселения, тыс.рублей</t>
  </si>
  <si>
    <t>Расходы на обеспечение первичных мер пожарной безопасности в границах населенных пунктов поселения</t>
  </si>
  <si>
    <t xml:space="preserve">Расходы на организацию уличного освещения </t>
  </si>
  <si>
    <t>ЖИРЯТИНСКИЙ РАЙОН</t>
  </si>
  <si>
    <t>Расходы на содержание и организацию работы учреждений культуры</t>
  </si>
  <si>
    <t>Расходы на содержание мест захоронения</t>
  </si>
  <si>
    <t>Расходы на организацию благоустройства и озеленения территорий</t>
  </si>
  <si>
    <t>предоставляемых за счет субвенций из областного бюджета, на 2025 год</t>
  </si>
  <si>
    <t>РАСЧЕТ индекса налогового потенциала на 2025 год</t>
  </si>
  <si>
    <t>Численность постоянного населения на 01.01.2024, чел.</t>
  </si>
  <si>
    <t xml:space="preserve">Доля налога в оценке ФОТ (2025 год) </t>
  </si>
  <si>
    <t>РАСЧЕТ индекса бюджетных расходов на 2025 год</t>
  </si>
  <si>
    <t>Численность постоянного населения на 1.01.2024, чел.</t>
  </si>
  <si>
    <t>за счет субвенций из областного бюджета, на 2025 год</t>
  </si>
</sst>
</file>

<file path=xl/styles.xml><?xml version="1.0" encoding="utf-8"?>
<styleSheet xmlns="http://schemas.openxmlformats.org/spreadsheetml/2006/main">
  <numFmts count="27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00"/>
    <numFmt numFmtId="173" formatCode="0.0000"/>
    <numFmt numFmtId="174" formatCode="#,##0_ ;[Red]\-#,##0\ "/>
    <numFmt numFmtId="175" formatCode="#,##0.0_ ;[Red]\-#,##0.0\ "/>
    <numFmt numFmtId="176" formatCode="#,##0.000_ ;[Red]\-#,##0.000\ "/>
    <numFmt numFmtId="177" formatCode="#,##0.0000_ ;[Red]\-#,##0.0000\ "/>
    <numFmt numFmtId="178" formatCode="#,##0.00000_ ;[Red]\-#,##0.00000\ "/>
    <numFmt numFmtId="179" formatCode="#,##0.0"/>
    <numFmt numFmtId="180" formatCode="0.0"/>
    <numFmt numFmtId="181" formatCode="#,##0.00_ ;[Red]\-#,##0.00\ "/>
    <numFmt numFmtId="182" formatCode="0.000%"/>
  </numFmts>
  <fonts count="79">
    <font>
      <sz val="10"/>
      <color auto="1"/>
      <name val="Times New Roman Cyr"/>
    </font>
    <font>
      <sz val="11"/>
      <color indexed="58"/>
      <name val="Calibri"/>
      <family val="2"/>
      <charset val="204"/>
    </font>
    <font>
      <sz val="11"/>
      <color indexed="58"/>
      <name val="Calibri"/>
      <family val="2"/>
      <charset val="204"/>
    </font>
    <font>
      <sz val="11"/>
      <color indexed="58"/>
      <name val="Calibri"/>
      <family val="2"/>
      <charset val="204"/>
    </font>
    <font>
      <sz val="10"/>
      <color auto="1"/>
      <name val="Times New Roman Cyr"/>
    </font>
    <font>
      <sz val="9"/>
      <color auto="1"/>
      <name val="Times New Roman Cyr"/>
      <family val="1"/>
      <charset val="204"/>
    </font>
    <font>
      <b/>
      <sz val="10"/>
      <color auto="1"/>
      <name val="Times New Roman CYR"/>
      <family val="1"/>
      <charset val="204"/>
    </font>
    <font>
      <sz val="10"/>
      <color auto="1"/>
      <name val="Times New Roman Cyr"/>
      <charset val="204"/>
    </font>
    <font>
      <b/>
      <sz val="12"/>
      <color auto="1"/>
      <name val="Times New Roman Cyr"/>
      <family val="1"/>
      <charset val="204"/>
    </font>
    <font>
      <i/>
      <sz val="8"/>
      <color auto="1"/>
      <name val="Times New Roman Cyr"/>
      <family val="1"/>
      <charset val="204"/>
    </font>
    <font>
      <i/>
      <sz val="9"/>
      <color auto="1"/>
      <name val="Times New Roman Cyr"/>
      <family val="1"/>
      <charset val="204"/>
    </font>
    <font>
      <i/>
      <sz val="10"/>
      <color auto="1"/>
      <name val="Times New Roman Cyr"/>
      <charset val="204"/>
    </font>
    <font>
      <b/>
      <sz val="12"/>
      <color auto="1"/>
      <name val="Garamond"/>
      <family val="1"/>
      <charset val="204"/>
    </font>
    <font>
      <sz val="8"/>
      <color auto="1"/>
      <name val="Times New Roman Cyr"/>
      <charset val="204"/>
    </font>
    <font>
      <b/>
      <sz val="9"/>
      <color auto="1"/>
      <name val="Times New Roman CYR"/>
      <charset val="204"/>
    </font>
    <font>
      <b/>
      <sz val="10"/>
      <color auto="1"/>
      <name val="Times New Roman CYR"/>
      <charset val="204"/>
    </font>
    <font>
      <sz val="9"/>
      <color auto="1"/>
      <name val="Times New Roman"/>
      <family val="1"/>
      <charset val="204"/>
    </font>
    <font>
      <b/>
      <i/>
      <sz val="10"/>
      <color auto="1"/>
      <name val="Times New Roman Cyr"/>
      <charset val="204"/>
    </font>
    <font>
      <i/>
      <sz val="8"/>
      <color auto="1"/>
      <name val="Times New Roman Cyr"/>
      <charset val="204"/>
    </font>
    <font>
      <b/>
      <i/>
      <sz val="14"/>
      <color auto="1"/>
      <name val="Times New Roman Cyr"/>
      <charset val="204"/>
    </font>
    <font>
      <i/>
      <u/>
      <sz val="10"/>
      <color auto="1"/>
      <name val="Times New Roman Cyr"/>
      <charset val="204"/>
    </font>
    <font>
      <b/>
      <u/>
      <sz val="10"/>
      <color auto="1"/>
      <name val="Times New Roman CYR"/>
      <charset val="204"/>
    </font>
    <font>
      <i/>
      <sz val="10"/>
      <color auto="1"/>
      <name val="Times New Roman Cyr"/>
      <family val="1"/>
      <charset val="204"/>
    </font>
    <font>
      <b/>
      <sz val="14"/>
      <color auto="1"/>
      <name val="Garamond"/>
      <family val="1"/>
      <charset val="204"/>
    </font>
    <font>
      <b/>
      <i/>
      <sz val="11"/>
      <color indexed="56"/>
      <name val="Times New Roman Cyr"/>
      <family val="1"/>
      <charset val="204"/>
    </font>
    <font>
      <i/>
      <sz val="9"/>
      <color indexed="56"/>
      <name val="Times New Roman Cyr"/>
      <family val="1"/>
      <charset val="204"/>
    </font>
    <font>
      <b/>
      <sz val="9"/>
      <color auto="1"/>
      <name val="Arial"/>
      <family val="2"/>
      <charset val="204"/>
    </font>
    <font>
      <sz val="12"/>
      <color auto="1"/>
      <name val="Times New Roman Cyr"/>
      <family val="1"/>
      <charset val="204"/>
    </font>
    <font>
      <sz val="13"/>
      <color auto="1"/>
      <name val="Times New Roman Cyr"/>
      <family val="1"/>
      <charset val="204"/>
    </font>
    <font>
      <b/>
      <sz val="13"/>
      <color auto="1"/>
      <name val="Times New Roman Cyr"/>
      <family val="1"/>
      <charset val="204"/>
    </font>
    <font>
      <b/>
      <sz val="13"/>
      <color indexed="59"/>
      <name val="Times New Roman Cyr"/>
      <family val="1"/>
      <charset val="204"/>
    </font>
    <font>
      <sz val="8"/>
      <color auto="1"/>
      <name val="Times New Roman Cyr"/>
    </font>
    <font>
      <b/>
      <sz val="11"/>
      <color auto="1"/>
      <name val="Garamond"/>
      <family val="1"/>
      <charset val="204"/>
    </font>
    <font>
      <b/>
      <sz val="12"/>
      <color auto="1"/>
      <name val="Times New Roman CYR"/>
      <charset val="204"/>
    </font>
    <font>
      <b/>
      <sz val="13"/>
      <color auto="1"/>
      <name val="Times New Roman Cyr"/>
      <charset val="204"/>
    </font>
    <font>
      <sz val="9"/>
      <color auto="1"/>
      <name val="Calibri"/>
      <family val="2"/>
      <charset val="204"/>
    </font>
    <font>
      <sz val="13"/>
      <color auto="1"/>
      <name val="Times New Roman Cyr"/>
      <charset val="204"/>
    </font>
    <font>
      <i/>
      <sz val="9"/>
      <color auto="1"/>
      <name val="Times New Roman Cyr"/>
      <charset val="204"/>
    </font>
    <font>
      <b/>
      <i/>
      <sz val="12"/>
      <color auto="1"/>
      <name val="Times New Roman Cyr"/>
      <charset val="204"/>
    </font>
    <font>
      <b/>
      <sz val="13"/>
      <color indexed="59"/>
      <name val="Times New Roman Cyr"/>
      <charset val="204"/>
    </font>
    <font>
      <i/>
      <sz val="9"/>
      <color auto="1"/>
      <name val="Calibri"/>
      <family val="2"/>
      <charset val="204"/>
    </font>
    <font>
      <sz val="9"/>
      <color auto="1"/>
      <name val="Times New Roman Cyr"/>
      <charset val="204"/>
    </font>
    <font>
      <b/>
      <sz val="9"/>
      <color auto="1"/>
      <name val="Times New Roman"/>
      <family val="1"/>
      <charset val="204"/>
    </font>
    <font>
      <b/>
      <i/>
      <sz val="9"/>
      <color auto="1"/>
      <name val="Times New Roman Cyr"/>
      <family val="1"/>
      <charset val="204"/>
    </font>
    <font>
      <b/>
      <i/>
      <sz val="8"/>
      <color auto="1"/>
      <name val="Times New Roman Cyr"/>
      <charset val="204"/>
    </font>
    <font>
      <i/>
      <sz val="12"/>
      <color auto="1"/>
      <name val="Times New Roman Cyr"/>
      <family val="1"/>
      <charset val="204"/>
    </font>
    <font>
      <sz val="12"/>
      <color indexed="14"/>
      <name val="Times New Roman Cyr"/>
      <family val="1"/>
      <charset val="204"/>
    </font>
    <font>
      <sz val="12"/>
      <color auto="1"/>
      <name val="Times New Roman Cyr"/>
      <charset val="204"/>
    </font>
    <font>
      <b/>
      <sz val="12"/>
      <color indexed="48"/>
      <name val="Times New Roman Cyr"/>
      <family val="1"/>
      <charset val="204"/>
    </font>
    <font>
      <b/>
      <sz val="12"/>
      <color indexed="59"/>
      <name val="Times New Roman Cyr"/>
      <family val="1"/>
      <charset val="204"/>
    </font>
    <font>
      <b/>
      <i/>
      <sz val="9"/>
      <color auto="1"/>
      <name val="Times New Roman Cyr"/>
      <charset val="204"/>
    </font>
    <font>
      <b/>
      <sz val="9"/>
      <color indexed="12"/>
      <name val="Times New Roman Cyr"/>
      <family val="1"/>
      <charset val="204"/>
    </font>
    <font>
      <sz val="10"/>
      <color auto="1"/>
      <name val="Times New Roman Cyr"/>
      <family val="1"/>
      <charset val="204"/>
    </font>
    <font>
      <i/>
      <vertAlign val="superscript"/>
      <sz val="9"/>
      <color auto="1"/>
      <name val="Times New Roman Cyr"/>
      <charset val="204"/>
    </font>
    <font>
      <b/>
      <sz val="12"/>
      <color indexed="14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i/>
      <sz val="12"/>
      <color rgb="FFFF00FF"/>
      <name val="Times New Roman Cyr"/>
      <charset val="204"/>
    </font>
    <font>
      <sz val="12"/>
      <color rgb="FFFF0000"/>
      <name val="Times New Roman Cyr"/>
      <family val="1"/>
      <charset val="204"/>
    </font>
    <font>
      <b/>
      <sz val="12"/>
      <color rgb="FFFF00FF"/>
      <name val="Times New Roman Cyr"/>
      <family val="1"/>
      <charset val="204"/>
    </font>
    <font>
      <b/>
      <sz val="14"/>
      <color rgb="FF0070C0"/>
      <name val="Times New Roman Cyr"/>
      <family val="1"/>
      <charset val="204"/>
    </font>
    <font>
      <b/>
      <sz val="12"/>
      <color rgb="FFFF0000"/>
      <name val="Times New Roman Cyr"/>
      <family val="1"/>
      <charset val="204"/>
    </font>
    <font>
      <sz val="12"/>
      <color rgb="FF0070C0"/>
      <name val="Times New Roman Cyr"/>
      <family val="1"/>
      <charset val="204"/>
    </font>
    <font>
      <sz val="10"/>
      <color indexed="58"/>
      <name val="Times New Roman Cyr"/>
    </font>
  </fonts>
  <fills count="39">
    <fill>
      <patternFill patternType="none"/>
    </fill>
    <fill>
      <patternFill patternType="gray125"/>
    </fill>
    <fill>
      <patternFill patternType="solid">
        <fgColor tint="0.799981688894314" theme="8"/>
        <bgColor auto="1"/>
      </patternFill>
    </fill>
    <fill>
      <patternFill patternType="solid">
        <fgColor theme="9"/>
        <bgColor auto="1"/>
      </patternFill>
    </fill>
    <fill>
      <patternFill patternType="solid">
        <fgColor rgb="FFC6EFCE"/>
        <bgColor auto="1"/>
      </patternFill>
    </fill>
    <fill>
      <patternFill patternType="solid">
        <fgColor tint="0.799981688894314" theme="7"/>
        <bgColor auto="1"/>
      </patternFill>
    </fill>
    <fill>
      <patternFill patternType="solid">
        <fgColor rgb="FFFFFFCC"/>
        <bgColor auto="1"/>
      </patternFill>
    </fill>
    <fill>
      <patternFill patternType="solid">
        <fgColor tint="0.399975585192419" theme="8"/>
        <bgColor auto="1"/>
      </patternFill>
    </fill>
    <fill>
      <patternFill patternType="solid">
        <fgColor tint="0.399975585192419" theme="7"/>
        <bgColor auto="1"/>
      </patternFill>
    </fill>
    <fill>
      <patternFill patternType="solid">
        <fgColor theme="4"/>
        <bgColor auto="1"/>
      </patternFill>
    </fill>
    <fill>
      <patternFill patternType="solid">
        <fgColor theme="6"/>
        <bgColor auto="1"/>
      </patternFill>
    </fill>
    <fill>
      <patternFill patternType="solid">
        <fgColor theme="7"/>
        <bgColor auto="1"/>
      </patternFill>
    </fill>
    <fill>
      <patternFill patternType="solid">
        <fgColor theme="8"/>
        <bgColor auto="1"/>
      </patternFill>
    </fill>
    <fill>
      <patternFill patternType="solid">
        <fgColor rgb="FFFFEB9C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A5A5A5"/>
        <bgColor auto="1"/>
      </patternFill>
    </fill>
    <fill>
      <patternFill patternType="solid">
        <fgColor rgb="FFFFC7CE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5"/>
        <bgColor auto="1"/>
      </patternFill>
    </fill>
    <fill>
      <patternFill patternType="solid">
        <fgColor tint="0.799981688894314" theme="4"/>
        <bgColor auto="1"/>
      </patternFill>
    </fill>
    <fill>
      <patternFill patternType="solid">
        <fgColor tint="0.799981688894314" theme="5"/>
        <bgColor auto="1"/>
      </patternFill>
    </fill>
    <fill>
      <patternFill patternType="solid">
        <fgColor tint="0.799981688894314" theme="6"/>
        <bgColor auto="1"/>
      </patternFill>
    </fill>
    <fill>
      <patternFill patternType="solid">
        <fgColor tint="0.799981688894314" theme="9"/>
        <bgColor auto="1"/>
      </patternFill>
    </fill>
    <fill>
      <patternFill patternType="solid">
        <fgColor tint="0.599993896298105" theme="4"/>
        <bgColor auto="1"/>
      </patternFill>
    </fill>
    <fill>
      <patternFill patternType="solid">
        <fgColor tint="0.599993896298105" theme="5"/>
        <bgColor auto="1"/>
      </patternFill>
    </fill>
    <fill>
      <patternFill patternType="solid">
        <fgColor tint="0.599993896298105" theme="6"/>
        <bgColor auto="1"/>
      </patternFill>
    </fill>
    <fill>
      <patternFill patternType="solid">
        <fgColor tint="0.599993896298105" theme="7"/>
        <bgColor auto="1"/>
      </patternFill>
    </fill>
    <fill>
      <patternFill patternType="solid">
        <fgColor tint="0.599993896298105" theme="8"/>
        <bgColor auto="1"/>
      </patternFill>
    </fill>
    <fill>
      <patternFill patternType="solid">
        <fgColor tint="0.599993896298105" theme="9"/>
        <bgColor auto="1"/>
      </patternFill>
    </fill>
    <fill>
      <patternFill patternType="solid">
        <fgColor tint="0.399975585192419" theme="4"/>
        <bgColor auto="1"/>
      </patternFill>
    </fill>
    <fill>
      <patternFill patternType="solid">
        <fgColor tint="0.399975585192419" theme="5"/>
        <bgColor auto="1"/>
      </patternFill>
    </fill>
    <fill>
      <patternFill patternType="solid">
        <fgColor tint="0.399975585192419" theme="6"/>
        <bgColor auto="1"/>
      </patternFill>
    </fill>
    <fill>
      <patternFill patternType="solid">
        <fgColor tint="0.399975585192419" theme="9"/>
        <bgColor auto="1"/>
      </patternFill>
    </fill>
    <fill>
      <patternFill patternType="solid">
        <fgColor theme="5"/>
        <bgColor auto="1"/>
      </patternFill>
    </fill>
    <fill>
      <patternFill patternType="solid">
        <fgColor rgb="FFFFCC99"/>
        <bgColor auto="1"/>
      </patternFill>
    </fill>
    <fill>
      <patternFill patternType="solid">
        <fgColor rgb="FFF2F2F2"/>
        <bgColor auto="1"/>
      </patternFill>
    </fill>
    <fill>
      <patternFill patternType="solid">
        <fgColor theme="0"/>
        <bgColor auto="1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int="0.499984740745262" theme="4"/>
      </bottom>
      <diagonal/>
    </border>
    <border>
      <left/>
      <right/>
      <top/>
      <bottom style="medium">
        <color tint="0.399975585192419"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3"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applyNumberFormat="0" applyBorder="0" applyAlignment="0" applyProtection="0" fontId="55" numFmtId="0" fillId="21" borderId="0"/>
    <xf applyNumberFormat="0" applyBorder="0" applyAlignment="0" applyProtection="0" fontId="55" numFmtId="0" fillId="22" borderId="0"/>
    <xf applyNumberFormat="0" applyBorder="0" applyAlignment="0" applyProtection="0" fontId="55" numFmtId="0" fillId="23" borderId="0"/>
    <xf applyNumberFormat="0" applyBorder="0" applyAlignment="0" applyProtection="0" fontId="55" numFmtId="0" fillId="5" borderId="0"/>
    <xf applyNumberFormat="0" applyBorder="0" applyAlignment="0" applyProtection="0" fontId="55" numFmtId="0" fillId="2" borderId="0"/>
    <xf applyNumberFormat="0" applyBorder="0" applyAlignment="0" applyProtection="0" fontId="55" numFmtId="0" fillId="24" borderId="0"/>
    <xf applyNumberFormat="0" applyBorder="0" applyAlignment="0" applyProtection="0" fontId="55" numFmtId="0" fillId="25" borderId="0"/>
    <xf applyNumberFormat="0" applyBorder="0" applyAlignment="0" applyProtection="0" fontId="55" numFmtId="0" fillId="26" borderId="0"/>
    <xf applyNumberFormat="0" applyBorder="0" applyAlignment="0" applyProtection="0" fontId="55" numFmtId="0" fillId="27" borderId="0"/>
    <xf applyNumberFormat="0" applyBorder="0" applyAlignment="0" applyProtection="0" fontId="55" numFmtId="0" fillId="28" borderId="0"/>
    <xf applyNumberFormat="0" applyBorder="0" applyAlignment="0" applyProtection="0" fontId="55" numFmtId="0" fillId="29" borderId="0"/>
    <xf applyNumberFormat="0" applyBorder="0" applyAlignment="0" applyProtection="0" fontId="55" numFmtId="0" fillId="30" borderId="0"/>
    <xf applyNumberFormat="0" applyBorder="0" applyAlignment="0" applyProtection="0" fontId="56" numFmtId="0" fillId="31" borderId="0"/>
    <xf applyNumberFormat="0" applyBorder="0" applyAlignment="0" applyProtection="0" fontId="56" numFmtId="0" fillId="32" borderId="0"/>
    <xf applyNumberFormat="0" applyBorder="0" applyAlignment="0" applyProtection="0" fontId="56" numFmtId="0" fillId="33" borderId="0"/>
    <xf applyNumberFormat="0" applyBorder="0" applyAlignment="0" applyProtection="0" fontId="56" numFmtId="0" fillId="8" borderId="0"/>
    <xf applyNumberFormat="0" applyBorder="0" applyAlignment="0" applyProtection="0" fontId="56" numFmtId="0" fillId="7" borderId="0"/>
    <xf applyNumberFormat="0" applyBorder="0" applyAlignment="0" applyProtection="0" fontId="56" numFmtId="0" fillId="34" borderId="0"/>
    <xf applyNumberFormat="0" applyBorder="0" applyAlignment="0" applyProtection="0" fontId="56" numFmtId="0" fillId="9" borderId="0"/>
    <xf applyNumberFormat="0" applyBorder="0" applyAlignment="0" applyProtection="0" fontId="56" numFmtId="0" fillId="35" borderId="0"/>
    <xf applyNumberFormat="0" applyBorder="0" applyAlignment="0" applyProtection="0" fontId="56" numFmtId="0" fillId="10" borderId="0"/>
    <xf applyNumberFormat="0" applyBorder="0" applyAlignment="0" applyProtection="0" fontId="56" numFmtId="0" fillId="11" borderId="0"/>
    <xf applyNumberFormat="0" applyBorder="0" applyAlignment="0" applyProtection="0" fontId="56" numFmtId="0" fillId="12" borderId="0"/>
    <xf applyNumberFormat="0" applyBorder="0" applyAlignment="0" applyProtection="0" fontId="56" numFmtId="0" fillId="3" borderId="0"/>
    <xf applyNumberFormat="0" applyAlignment="0" applyProtection="0" fontId="57" numFmtId="0" fillId="36" borderId="1"/>
    <xf applyNumberFormat="0" applyAlignment="0" applyProtection="0" fontId="58" numFmtId="0" fillId="14" borderId="2"/>
    <xf applyNumberFormat="0" applyAlignment="0" applyProtection="0" fontId="59" numFmtId="0" fillId="14" borderId="1"/>
    <xf applyFont="0" applyFill="0" applyBorder="0" applyAlignment="0" applyProtection="0" fontId="4" numFmtId="170" fillId="0" borderId="0"/>
    <xf applyFont="0" applyFill="0" applyBorder="0" applyAlignment="0" applyProtection="0" fontId="4" numFmtId="168" fillId="0" borderId="0"/>
    <xf applyNumberFormat="0" applyFill="0" applyAlignment="0" applyProtection="0" fontId="60" numFmtId="0" fillId="0" borderId="3"/>
    <xf applyNumberFormat="0" applyFill="0" applyAlignment="0" applyProtection="0" fontId="61" numFmtId="0" fillId="0" borderId="4"/>
    <xf applyNumberFormat="0" applyFill="0" applyAlignment="0" applyProtection="0" fontId="62" numFmtId="0" fillId="0" borderId="5"/>
    <xf applyNumberFormat="0" applyFill="0" applyBorder="0" applyAlignment="0" applyProtection="0" fontId="62" numFmtId="0" fillId="0" borderId="0"/>
    <xf applyNumberFormat="0" fontId="26" numFmtId="49" fillId="0" borderId="6">
      <alignment horizontal="center" vertical="center" wrapText="1"/>
    </xf>
    <xf applyNumberFormat="0" applyFill="0" applyAlignment="0" applyProtection="0" fontId="63" numFmtId="0" fillId="0" borderId="7"/>
    <xf applyNumberFormat="0" applyAlignment="0" applyProtection="0" fontId="64" numFmtId="0" fillId="15" borderId="8"/>
    <xf applyNumberFormat="0" applyFill="0" applyBorder="0" applyAlignment="0" applyProtection="0" fontId="65" numFmtId="0" fillId="0" borderId="0"/>
    <xf applyNumberFormat="0" applyBorder="0" applyAlignment="0" applyProtection="0" fontId="66" numFmtId="0" fillId="13" borderId="0"/>
    <xf fontId="7" numFmtId="0" fillId="0" borderId="0"/>
    <xf applyNumberFormat="0" applyBorder="0" applyAlignment="0" applyProtection="0" fontId="67" numFmtId="0" fillId="16" borderId="0"/>
    <xf applyNumberFormat="0" applyFill="0" applyBorder="0" applyAlignment="0" applyProtection="0" fontId="68" numFmtId="0" fillId="0" borderId="0"/>
    <xf applyNumberFormat="0" applyFont="0" applyAlignment="0" applyProtection="0" fontId="4" numFmtId="0" fillId="6" borderId="9"/>
    <xf applyFont="0" applyFill="0" applyBorder="0" applyAlignment="0" applyProtection="0" fontId="4" numFmtId="9" fillId="0" borderId="0"/>
    <xf applyNumberFormat="0" applyFill="0" applyAlignment="0" applyProtection="0" fontId="69" numFmtId="0" fillId="0" borderId="10"/>
    <xf applyNumberFormat="0" applyFill="0" applyBorder="0" applyAlignment="0" applyProtection="0" fontId="70" numFmtId="0" fillId="0" borderId="0"/>
    <xf applyFont="0" applyFill="0" applyBorder="0" applyAlignment="0" applyProtection="0" fontId="4" numFmtId="171" fillId="0" borderId="0"/>
    <xf applyFont="0" applyFill="0" applyBorder="0" applyAlignment="0" applyProtection="0" fontId="4" numFmtId="169" fillId="0" borderId="0"/>
    <xf applyNumberFormat="0" applyBorder="0" applyAlignment="0" applyProtection="0" fontId="71" numFmtId="0" fillId="4" borderId="0"/>
  </cellStyleXfs>
  <cellXfs count="252">
    <xf fontId="0" numFmtId="0" fillId="0" borderId="0" xfId="0"/>
    <xf fontId="7" numFmtId="0" fillId="0" borderId="0" xfId="53"/>
    <xf applyFont="1" fontId="11" numFmtId="0" fillId="0" borderId="0" xfId="53"/>
    <xf applyFont="1" applyBorder="1" fontId="7" numFmtId="0" fillId="0" borderId="0" xfId="53"/>
    <xf applyNumberFormat="1" fontId="7" numFmtId="174" fillId="0" borderId="0" xfId="53"/>
    <xf applyFont="1" fontId="7" numFmtId="0" fillId="0" borderId="0" xfId="53"/>
    <xf applyFont="1" fontId="20" numFmtId="0" fillId="0" borderId="0" xfId="53"/>
    <xf applyFill="1" fontId="7" numFmtId="0" fillId="0" borderId="0" xfId="53"/>
    <xf applyFont="1" fontId="23" numFmtId="0" fillId="0" borderId="0" xfId="53"/>
    <xf applyFont="1" applyFill="1" fontId="7" numFmtId="0" fillId="0" borderId="0" xfId="53"/>
    <xf applyNumberFormat="1" applyFont="1" applyFill="1" applyBorder="1" applyAlignment="1" fontId="14" numFmtId="9" fillId="17" borderId="6" xfId="53">
      <alignment horizontal="center" vertical="center" wrapText="1"/>
    </xf>
    <xf applyNumberFormat="1" applyFill="1" fontId="7" numFmtId="176" fillId="0" borderId="0" xfId="53"/>
    <xf applyNumberFormat="1" applyFill="1" fontId="7" numFmtId="174" fillId="0" borderId="0" xfId="53"/>
    <xf applyNumberFormat="1" applyFont="1" applyFill="1" applyBorder="1" fontId="28" numFmtId="176" fillId="0" borderId="6" xfId="53"/>
    <xf applyNumberFormat="1" applyFont="1" applyFill="1" applyBorder="1" fontId="28" numFmtId="178" fillId="0" borderId="6" xfId="53"/>
    <xf applyNumberFormat="1" applyFont="1" applyFill="1" applyBorder="1" fontId="28" numFmtId="177" fillId="0" borderId="6" xfId="53"/>
    <xf applyNumberFormat="1" applyFont="1" applyFill="1" applyBorder="1" fontId="28" numFmtId="175" fillId="0" borderId="6" xfId="53"/>
    <xf applyNumberFormat="1" applyFont="1" applyFill="1" applyBorder="1" fontId="34" numFmtId="175" fillId="0" borderId="6" xfId="53"/>
    <xf applyFont="1" applyFill="1" applyBorder="1" applyAlignment="1" fontId="10" numFmtId="0" fillId="0" borderId="6" xfId="53">
      <alignment wrapText="1"/>
    </xf>
    <xf applyFill="1" fontId="7" numFmtId="0" fillId="18" borderId="0" xfId="53"/>
    <xf applyNumberFormat="1" applyFont="1" applyFill="1" applyBorder="1" fontId="28" numFmtId="172" fillId="0" borderId="6" xfId="53"/>
    <xf applyFont="1" applyFill="1" applyBorder="1" applyAlignment="1" fontId="10" numFmtId="0" fillId="19" borderId="6" xfId="53">
      <alignment horizontal="center" vertical="center" wrapText="1"/>
    </xf>
    <xf applyNumberFormat="1" applyFont="1" applyFill="1" applyBorder="1" fontId="30" numFmtId="175" fillId="19" borderId="6" xfId="53"/>
    <xf applyNumberFormat="1" applyFont="1" applyFill="1" applyBorder="1" fontId="30" numFmtId="176" fillId="19" borderId="6" xfId="53"/>
    <xf applyNumberFormat="1" applyFont="1" applyFill="1" applyBorder="1" fontId="30" numFmtId="172" fillId="19" borderId="6" xfId="53"/>
    <xf applyFont="1" applyAlignment="1" fontId="7" numFmtId="0" fillId="0" borderId="0" xfId="53">
      <alignment wrapText="1"/>
    </xf>
    <xf applyNumberFormat="1" applyFont="1" applyFill="1" applyBorder="1" fontId="34" numFmtId="175" fillId="18" borderId="6" xfId="53"/>
    <xf applyNumberFormat="1" applyFont="1" applyFill="1" applyBorder="1" fontId="28" numFmtId="172" fillId="18" borderId="6" xfId="53"/>
    <xf applyNumberFormat="1" applyFont="1" applyFill="1" applyBorder="1" fontId="28" numFmtId="176" fillId="18" borderId="6" xfId="53"/>
    <xf applyNumberFormat="1" applyFont="1" applyFill="1" applyBorder="1" applyAlignment="1" applyProtection="1" fontId="22" numFmtId="0" fillId="19" borderId="6" xfId="53">
      <alignment horizontal="center" wrapText="1"/>
      <protection locked="0"/>
    </xf>
    <xf applyFont="1" applyFill="1" applyBorder="1" applyAlignment="1" applyProtection="1" fontId="17" numFmtId="0" fillId="17" borderId="6" xfId="53">
      <alignment horizontal="center" wrapText="1"/>
      <protection locked="0"/>
    </xf>
    <xf applyNumberFormat="1" applyFont="1" applyFill="1" applyBorder="1" applyAlignment="1" applyProtection="1" fontId="10" numFmtId="49" fillId="0" borderId="6" xfId="0">
      <alignment horizontal="center" wrapText="1"/>
    </xf>
    <xf applyNumberFormat="1" applyFont="1" applyFill="1" applyBorder="1" applyAlignment="1" fontId="27" numFmtId="174" fillId="0" borderId="6" xfId="53">
      <alignment horizontal="right" wrapText="1"/>
    </xf>
    <xf applyNumberFormat="1" applyFont="1" applyFill="1" applyBorder="1" applyAlignment="1" fontId="27" numFmtId="9" fillId="0" borderId="6" xfId="53">
      <alignment wrapText="1"/>
    </xf>
    <xf applyNumberFormat="1" applyFont="1" applyFill="1" applyBorder="1" applyAlignment="1" fontId="27" numFmtId="10" fillId="0" borderId="6" xfId="53">
      <alignment wrapText="1"/>
    </xf>
    <xf applyNumberFormat="1" applyFont="1" applyFill="1" applyBorder="1" applyAlignment="1" fontId="8" numFmtId="178" fillId="0" borderId="6" xfId="53">
      <alignment wrapText="1"/>
    </xf>
    <xf applyNumberFormat="1" applyFont="1" applyAlignment="1" fontId="7" numFmtId="172" fillId="0" borderId="0" xfId="53">
      <alignment wrapText="1"/>
    </xf>
    <xf applyNumberFormat="1" applyFont="1" applyAlignment="1" fontId="7" numFmtId="177" fillId="0" borderId="0" xfId="53">
      <alignment wrapText="1"/>
    </xf>
    <xf applyFont="1" applyFill="1" applyAlignment="1" fontId="7" numFmtId="0" fillId="0" borderId="0" xfId="53">
      <alignment wrapText="1"/>
    </xf>
    <xf applyNumberFormat="1" applyFont="1" applyFill="1" applyBorder="1" applyAlignment="1" applyProtection="1" fontId="11" numFmtId="0" fillId="19" borderId="6" xfId="53">
      <alignment horizontal="center" wrapText="1"/>
      <protection locked="0"/>
    </xf>
    <xf applyNumberFormat="1" applyFont="1" applyFill="1" applyBorder="1" applyAlignment="1" fontId="27" numFmtId="174" fillId="0" borderId="6" xfId="53">
      <alignment wrapText="1"/>
    </xf>
    <xf applyFont="1" fontId="12" numFmtId="0" fillId="0" borderId="0" xfId="53"/>
    <xf applyFont="1" fontId="7" numFmtId="171" fillId="0" borderId="0" xfId="60"/>
    <xf applyBorder="1" fontId="7" numFmtId="0" fillId="0" borderId="0" xfId="53"/>
    <xf applyFont="1" applyBorder="1" fontId="6" numFmtId="0" fillId="0" borderId="0" xfId="53"/>
    <xf applyFont="1" applyBorder="1" fontId="8" numFmtId="0" fillId="0" borderId="0" xfId="53"/>
    <xf applyFont="1" applyFill="1" applyBorder="1" applyAlignment="1" fontId="37" numFmtId="0" fillId="19" borderId="11" xfId="53">
      <alignment horizontal="center"/>
    </xf>
    <xf applyFont="1" applyFill="1" applyBorder="1" applyAlignment="1" fontId="10" numFmtId="0" fillId="19" borderId="11" xfId="53">
      <alignment horizontal="center"/>
    </xf>
    <xf applyFont="1" applyFill="1" applyBorder="1" applyAlignment="1" fontId="37" numFmtId="0" fillId="19" borderId="12" xfId="53">
      <alignment horizontal="center"/>
    </xf>
    <xf applyFont="1" applyFill="1" applyBorder="1" applyAlignment="1" fontId="44" numFmtId="0" fillId="17" borderId="12" xfId="53">
      <alignment horizontal="center"/>
    </xf>
    <xf applyFont="1" applyFill="1" applyBorder="1" applyAlignment="1" fontId="44" numFmtId="0" fillId="19" borderId="12" xfId="53">
      <alignment horizontal="center"/>
    </xf>
    <xf applyFont="1" applyFill="1" applyBorder="1" applyAlignment="1" fontId="6" numFmtId="0" fillId="17" borderId="12" xfId="53">
      <alignment horizontal="center"/>
    </xf>
    <xf applyFont="1" applyFill="1" applyBorder="1" applyAlignment="1" fontId="15" numFmtId="0" fillId="19" borderId="12" xfId="53">
      <alignment horizontal="center"/>
    </xf>
    <xf applyFont="1" applyFill="1" applyBorder="1" applyAlignment="1" fontId="7" numFmtId="0" fillId="19" borderId="12" xfId="53">
      <alignment horizontal="center"/>
    </xf>
    <xf applyFont="1" applyFill="1" applyBorder="1" applyAlignment="1" fontId="15" numFmtId="0" fillId="17" borderId="12" xfId="53">
      <alignment horizontal="center"/>
    </xf>
    <xf applyFont="1" applyFill="1" applyBorder="1" applyAlignment="1" fontId="45" numFmtId="0" fillId="0" borderId="12" xfId="53">
      <alignment horizontal="center"/>
    </xf>
    <xf applyFont="1" applyFill="1" applyBorder="1" applyProtection="1" fontId="45" numFmtId="0" fillId="0" borderId="12" xfId="53">
      <protection locked="0"/>
    </xf>
    <xf applyNumberFormat="1" applyFont="1" applyFill="1" applyBorder="1" fontId="8" numFmtId="180" fillId="0" borderId="6" xfId="53"/>
    <xf applyNumberFormat="1" applyFont="1" applyFill="1" applyBorder="1" applyProtection="1" fontId="27" numFmtId="172" fillId="0" borderId="6" xfId="53">
      <protection locked="0"/>
    </xf>
    <xf applyNumberFormat="1" applyFont="1" applyFill="1" applyBorder="1" fontId="8" numFmtId="175" fillId="0" borderId="6" xfId="53"/>
    <xf applyNumberFormat="1" applyFont="1" applyFill="1" applyBorder="1" fontId="47" numFmtId="176" fillId="0" borderId="6" xfId="53"/>
    <xf applyNumberFormat="1" applyFont="1" applyFill="1" applyBorder="1" fontId="8" numFmtId="174" fillId="0" borderId="6" xfId="53"/>
    <xf applyNumberFormat="1" applyFont="1" applyFill="1" applyBorder="1" applyProtection="1" fontId="27" numFmtId="175" fillId="0" borderId="6" xfId="53">
      <protection locked="0"/>
    </xf>
    <xf applyNumberFormat="1" applyFont="1" applyFill="1" applyBorder="1" applyProtection="1" fontId="8" numFmtId="174" fillId="0" borderId="6" xfId="53">
      <protection locked="0"/>
    </xf>
    <xf applyFont="1" applyFill="1" applyBorder="1" applyAlignment="1" fontId="45" numFmtId="0" fillId="0" borderId="6" xfId="53">
      <alignment horizontal="center"/>
    </xf>
    <xf applyFont="1" applyFill="1" applyBorder="1" applyProtection="1" fontId="45" numFmtId="0" fillId="0" borderId="6" xfId="53">
      <protection locked="0"/>
    </xf>
    <xf applyNumberFormat="1" applyFont="1" applyFill="1" applyBorder="1" fontId="8" numFmtId="181" fillId="0" borderId="6" xfId="53"/>
    <xf applyNumberFormat="1" applyFont="1" applyFill="1" applyBorder="1" fontId="8" numFmtId="176" fillId="0" borderId="6" xfId="53"/>
    <xf applyNumberFormat="1" applyFont="1" applyFill="1" applyBorder="1" applyProtection="1" fontId="27" numFmtId="174" fillId="0" borderId="6" xfId="53">
      <protection locked="0"/>
    </xf>
    <xf applyNumberFormat="1" applyFont="1" applyFill="1" applyBorder="1" applyProtection="1" fontId="48" numFmtId="174" fillId="0" borderId="6" xfId="53">
      <protection locked="0"/>
    </xf>
    <xf applyNumberFormat="1" applyFont="1" applyFill="1" applyBorder="1" applyProtection="1" fontId="46" numFmtId="174" fillId="0" borderId="6" xfId="53">
      <protection locked="0"/>
    </xf>
    <xf applyNumberFormat="1" applyFont="1" applyFill="1" applyBorder="1" fontId="8" numFmtId="1" fillId="0" borderId="6" xfId="53"/>
    <xf applyNumberFormat="1" applyFont="1" applyFill="1" applyBorder="1" applyProtection="1" fontId="27" numFmtId="180" fillId="0" borderId="6" xfId="53">
      <protection locked="0"/>
    </xf>
    <xf applyNumberFormat="1" applyFont="1" applyFill="1" applyBorder="1" fontId="49" numFmtId="176" fillId="19" borderId="11" xfId="53"/>
    <xf applyNumberFormat="1" applyFont="1" applyFill="1" applyBorder="1" applyProtection="1" fontId="27" numFmtId="173" fillId="0" borderId="0" xfId="53">
      <protection locked="0"/>
    </xf>
    <xf applyNumberFormat="1" applyFont="1" applyFill="1" applyBorder="1" applyProtection="1" fontId="46" numFmtId="176" fillId="20" borderId="6" xfId="53">
      <protection locked="0"/>
    </xf>
    <xf applyNumberFormat="1" applyFont="1" applyFill="1" applyBorder="1" applyProtection="1" fontId="27" numFmtId="176" fillId="0" borderId="6" xfId="53">
      <protection locked="0"/>
    </xf>
    <xf applyNumberFormat="1" applyFont="1" fontId="33" numFmtId="1" fillId="0" borderId="0" xfId="53"/>
    <xf applyNumberFormat="1" applyFont="1" applyFill="1" applyBorder="1" applyProtection="1" fontId="8" numFmtId="177" fillId="0" borderId="6" xfId="53">
      <protection locked="0"/>
    </xf>
    <xf applyFont="1" applyBorder="1" fontId="33" numFmtId="0" fillId="0" borderId="6" xfId="53"/>
    <xf applyNumberFormat="1" applyFont="1" applyFill="1" applyBorder="1" applyProtection="1" fontId="46" numFmtId="176" fillId="0" borderId="6" xfId="53">
      <protection locked="0"/>
    </xf>
    <xf applyFont="1" applyAlignment="1" fontId="21" numFmtId="0" fillId="0" borderId="0" xfId="53">
      <alignment wrapText="1"/>
    </xf>
    <xf applyFont="1" applyAlignment="1" fontId="20" numFmtId="0" fillId="0" borderId="0" xfId="53">
      <alignment wrapText="1"/>
    </xf>
    <xf applyFont="1" applyBorder="1" applyAlignment="1" fontId="23" numFmtId="0" fillId="0" borderId="0" xfId="53">
      <alignment wrapText="1"/>
    </xf>
    <xf applyAlignment="1" fontId="7" numFmtId="0" fillId="0" borderId="0" xfId="53">
      <alignment wrapText="1"/>
    </xf>
    <xf applyNumberFormat="1" applyAlignment="1" fontId="7" numFmtId="176" fillId="0" borderId="0" xfId="53">
      <alignment wrapText="1"/>
    </xf>
    <xf applyNumberFormat="1" applyAlignment="1" fontId="7" numFmtId="174" fillId="0" borderId="0" xfId="53">
      <alignment wrapText="1"/>
    </xf>
    <xf applyFont="1" applyFill="1" applyBorder="1" applyAlignment="1" fontId="32" numFmtId="0" fillId="0" borderId="0" xfId="53">
      <alignment horizontal="center" wrapText="1"/>
    </xf>
    <xf applyFill="1" applyAlignment="1" fontId="7" numFmtId="0" fillId="0" borderId="0" xfId="53">
      <alignment wrapText="1"/>
    </xf>
    <xf applyFill="1" applyBorder="1" applyAlignment="1" fontId="7" numFmtId="0" fillId="0" borderId="0" xfId="53">
      <alignment wrapText="1"/>
    </xf>
    <xf applyNumberFormat="1" applyFont="1" applyFill="1" applyBorder="1" applyAlignment="1" fontId="24" numFmtId="173" fillId="17" borderId="0" xfId="53">
      <alignment wrapText="1"/>
    </xf>
    <xf applyNumberFormat="1" applyFont="1" applyFill="1" applyBorder="1" applyAlignment="1" fontId="38" numFmtId="179" fillId="19" borderId="0" xfId="53">
      <alignment wrapText="1"/>
    </xf>
    <xf applyNumberFormat="1" applyFont="1" applyFill="1" applyBorder="1" applyAlignment="1" fontId="19" numFmtId="3" fillId="0" borderId="0" xfId="53">
      <alignment wrapText="1"/>
    </xf>
    <xf applyFont="1" applyFill="1" applyBorder="1" applyAlignment="1" fontId="8" numFmtId="0" fillId="0" borderId="0" xfId="53">
      <alignment wrapText="1"/>
    </xf>
    <xf applyAlignment="1" fontId="7" numFmtId="0" fillId="0" borderId="0" xfId="53">
      <alignment vertical="center" wrapText="1"/>
    </xf>
    <xf applyFont="1" applyFill="1" applyBorder="1" applyAlignment="1" applyProtection="1" fontId="10" numFmtId="0" fillId="19" borderId="6" xfId="53">
      <alignment horizontal="center" vertical="center" wrapText="1"/>
      <protection locked="0"/>
    </xf>
    <xf applyFont="1" applyFill="1" applyBorder="1" applyAlignment="1" applyProtection="1" fontId="9" numFmtId="0" fillId="19" borderId="6" xfId="53">
      <alignment horizontal="center" vertical="center" wrapText="1"/>
      <protection locked="0"/>
    </xf>
    <xf applyFont="1" applyFill="1" applyBorder="1" applyAlignment="1" applyProtection="1" fontId="11" numFmtId="0" fillId="19" borderId="6" xfId="53">
      <alignment horizontal="center" vertical="center" wrapText="1"/>
      <protection locked="0"/>
    </xf>
    <xf applyFont="1" applyFill="1" applyAlignment="1" fontId="15" numFmtId="0" fillId="0" borderId="0" xfId="53">
      <alignment wrapText="1"/>
    </xf>
    <xf applyFont="1" applyFill="1" applyBorder="1" applyAlignment="1" fontId="22" numFmtId="0" fillId="17" borderId="13" xfId="53">
      <alignment horizontal="center" vertical="center" wrapText="1"/>
    </xf>
    <xf applyFont="1" applyFill="1" applyBorder="1" applyAlignment="1" fontId="25" numFmtId="0" fillId="19" borderId="14" xfId="53">
      <alignment horizontal="center" vertical="center" wrapText="1"/>
    </xf>
    <xf applyFont="1" applyFill="1" applyBorder="1" applyAlignment="1" fontId="9" numFmtId="0" fillId="19" borderId="14" xfId="53">
      <alignment horizontal="center" vertical="center" wrapText="1"/>
    </xf>
    <xf applyNumberFormat="1" applyFont="1" applyFill="1" applyBorder="1" applyAlignment="1" fontId="15" numFmtId="179" fillId="17" borderId="14" xfId="53">
      <alignment horizontal="center" vertical="center" wrapText="1"/>
    </xf>
    <xf applyFont="1" applyFill="1" applyBorder="1" applyAlignment="1" fontId="7" numFmtId="0" fillId="19" borderId="14" xfId="53">
      <alignment horizontal="center" vertical="center" wrapText="1"/>
    </xf>
    <xf applyFont="1" applyFill="1" applyBorder="1" applyAlignment="1" fontId="15" numFmtId="0" fillId="19" borderId="14" xfId="53">
      <alignment horizontal="center" vertical="center" wrapText="1"/>
    </xf>
    <xf applyFont="1" applyFill="1" applyBorder="1" applyAlignment="1" fontId="10" numFmtId="0" fillId="0" borderId="12" xfId="53">
      <alignment horizontal="center"/>
    </xf>
    <xf applyFont="1" applyFill="1" applyBorder="1" applyAlignment="1" fontId="10" numFmtId="0" fillId="0" borderId="6" xfId="53">
      <alignment horizontal="center"/>
    </xf>
    <xf applyFont="1" applyFill="1" applyBorder="1" applyAlignment="1" fontId="10" numFmtId="0" fillId="18" borderId="12" xfId="53">
      <alignment horizontal="center"/>
    </xf>
    <xf applyFont="1" applyFill="1" applyBorder="1" applyAlignment="1" fontId="10" numFmtId="0" fillId="18" borderId="6" xfId="53">
      <alignment horizontal="center"/>
    </xf>
    <xf applyNumberFormat="1" applyBorder="1" applyAlignment="1" fontId="7" numFmtId="22" fillId="0" borderId="0" xfId="53">
      <alignment horizontal="center" wrapText="1"/>
    </xf>
    <xf applyNumberFormat="1" applyFont="1" applyFill="1" applyBorder="1" applyAlignment="1" fontId="12" numFmtId="49" fillId="0" borderId="0" xfId="53">
      <alignment vertical="center" wrapText="1"/>
    </xf>
    <xf applyNumberFormat="1" applyFont="1" applyFill="1" applyBorder="1" applyAlignment="1" fontId="12" numFmtId="49" fillId="0" borderId="15" xfId="53">
      <alignment vertical="center" wrapText="1"/>
    </xf>
    <xf applyNumberFormat="1" applyFont="1" applyFill="1" applyBorder="1" applyAlignment="1" fontId="12" numFmtId="49" fillId="0" borderId="0" xfId="53">
      <alignment vertical="center"/>
    </xf>
    <xf applyNumberFormat="1" applyFont="1" applyFill="1" applyBorder="1" applyAlignment="1" fontId="27" numFmtId="175" fillId="0" borderId="6" xfId="53">
      <alignment wrapText="1"/>
    </xf>
    <xf applyNumberFormat="1" applyFont="1" applyFill="1" applyBorder="1" fontId="28" numFmtId="175" fillId="0" borderId="12" xfId="53"/>
    <xf applyNumberFormat="1" applyFont="1" applyFill="1" applyBorder="1" fontId="39" numFmtId="175" fillId="19" borderId="6" xfId="53"/>
    <xf applyNumberFormat="1" applyFont="1" applyFill="1" applyBorder="1" fontId="30" numFmtId="178" fillId="19" borderId="6" xfId="53"/>
    <xf applyNumberFormat="1" applyFont="1" applyFill="1" applyBorder="1" fontId="29" numFmtId="175" fillId="0" borderId="6" xfId="53"/>
    <xf applyNumberFormat="1" applyFont="1" applyFill="1" applyBorder="1" fontId="29" numFmtId="176" fillId="0" borderId="6" xfId="53"/>
    <xf applyNumberFormat="1" applyFont="1" applyFill="1" applyBorder="1" fontId="36" numFmtId="179" fillId="0" borderId="12" xfId="53"/>
    <xf applyNumberFormat="1" applyFont="1" applyFill="1" applyBorder="1" fontId="28" numFmtId="179" fillId="0" borderId="6" xfId="53"/>
    <xf applyNumberFormat="1" applyFont="1" applyFill="1" applyBorder="1" fontId="39" numFmtId="179" fillId="19" borderId="6" xfId="53"/>
    <xf applyNumberFormat="1" applyFont="1" applyFill="1" applyBorder="1" fontId="34" numFmtId="179" fillId="0" borderId="6" xfId="53"/>
    <xf applyFont="1" applyFill="1" applyBorder="1" applyAlignment="1" fontId="10" numFmtId="0" fillId="19" borderId="14" xfId="53">
      <alignment horizontal="center" vertical="center" wrapText="1"/>
    </xf>
    <xf applyFont="1" applyFill="1" applyBorder="1" applyAlignment="1" fontId="43" numFmtId="0" fillId="19" borderId="14" xfId="53">
      <alignment horizontal="center" vertical="center" wrapText="1"/>
    </xf>
    <xf applyFill="1" applyAlignment="1" fontId="7" numFmtId="0" fillId="0" borderId="0" xfId="53">
      <alignment vertical="center" wrapText="1"/>
    </xf>
    <xf applyFont="1" applyFill="1" applyBorder="1" applyAlignment="1" fontId="16" numFmtId="0" fillId="19" borderId="6" xfId="53">
      <alignment horizontal="center" vertical="center" wrapText="1"/>
    </xf>
    <xf applyFont="1" applyFill="1" applyBorder="1" applyAlignment="1" fontId="16" numFmtId="0" fillId="19" borderId="14" xfId="53">
      <alignment horizontal="center" vertical="center" wrapText="1"/>
    </xf>
    <xf applyFont="1" applyFill="1" applyBorder="1" applyAlignment="1" fontId="16" numFmtId="0" fillId="19" borderId="12" xfId="53">
      <alignment horizontal="center" vertical="center" wrapText="1"/>
    </xf>
    <xf applyFont="1" applyFill="1" applyBorder="1" applyAlignment="1" fontId="10" numFmtId="0" fillId="19" borderId="14" xfId="53">
      <alignment horizontal="center"/>
    </xf>
    <xf applyNumberFormat="1" applyFont="1" applyFill="1" applyBorder="1" applyProtection="1" fontId="46" numFmtId="176" fillId="20" borderId="12" xfId="53">
      <protection locked="0"/>
    </xf>
    <xf applyNumberFormat="1" applyFont="1" fontId="52" numFmtId="174" fillId="0" borderId="0" xfId="53"/>
    <xf applyFont="1" fontId="52" numFmtId="0" fillId="0" borderId="0" xfId="53"/>
    <xf applyNumberFormat="1" applyFont="1" applyFill="1" applyBorder="1" applyProtection="1" fontId="27" numFmtId="181" fillId="0" borderId="6" xfId="53">
      <protection locked="0"/>
    </xf>
    <xf applyNumberFormat="1" applyFont="1" applyFill="1" applyBorder="1" fontId="28" numFmtId="174" fillId="0" borderId="12" xfId="53"/>
    <xf applyNumberFormat="1" applyFont="1" applyFill="1" applyBorder="1" fontId="39" numFmtId="174" fillId="19" borderId="6" xfId="53"/>
    <xf applyFont="1" applyFill="1" applyBorder="1" applyAlignment="1" fontId="37" numFmtId="0" fillId="19" borderId="6" xfId="53">
      <alignment horizontal="center"/>
    </xf>
    <xf applyFont="1" applyFill="1" applyBorder="1" applyAlignment="1" fontId="37" numFmtId="0" fillId="19" borderId="6" xfId="53">
      <alignment horizontal="center" vertical="top"/>
    </xf>
    <xf applyFont="1" applyFill="1" applyBorder="1" applyAlignment="1" fontId="11" numFmtId="0" fillId="19" borderId="6" xfId="53">
      <alignment horizontal="center"/>
    </xf>
    <xf applyFont="1" applyFill="1" applyBorder="1" applyAlignment="1" fontId="22" numFmtId="0" fillId="17" borderId="6" xfId="53">
      <alignment horizontal="center" wrapText="1"/>
    </xf>
    <xf applyFont="1" applyFill="1" applyBorder="1" applyAlignment="1" fontId="50" numFmtId="0" fillId="19" borderId="6" xfId="53">
      <alignment horizontal="center"/>
    </xf>
    <xf applyFont="1" applyFill="1" applyBorder="1" applyAlignment="1" fontId="15" numFmtId="0" fillId="19" borderId="6" xfId="53">
      <alignment horizontal="center"/>
    </xf>
    <xf applyFont="1" applyFill="1" applyBorder="1" applyAlignment="1" fontId="44" numFmtId="0" fillId="19" borderId="6" xfId="53">
      <alignment horizontal="center"/>
    </xf>
    <xf applyFont="1" applyFill="1" applyBorder="1" applyAlignment="1" fontId="17" numFmtId="0" fillId="17" borderId="6" xfId="53">
      <alignment horizontal="center"/>
    </xf>
    <xf applyNumberFormat="1" applyFont="1" applyFill="1" applyBorder="1" fontId="45" numFmtId="177" fillId="0" borderId="6" xfId="53"/>
    <xf applyNumberFormat="1" applyFont="1" applyFill="1" applyBorder="1" fontId="8" numFmtId="178" fillId="0" borderId="6" xfId="53"/>
    <xf applyNumberFormat="1" applyFont="1" applyFill="1" applyBorder="1" fontId="49" numFmtId="1" fillId="19" borderId="6" xfId="53"/>
    <xf applyNumberFormat="1" applyFont="1" applyFill="1" applyBorder="1" applyAlignment="1" fontId="49" numFmtId="176" fillId="19" borderId="6" xfId="53">
      <alignment horizontal="center"/>
    </xf>
    <xf applyNumberFormat="1" applyFont="1" applyFill="1" applyBorder="1" fontId="49" numFmtId="174" fillId="19" borderId="6" xfId="53"/>
    <xf applyNumberFormat="1" applyFont="1" applyFill="1" applyBorder="1" applyAlignment="1" fontId="49" numFmtId="174" fillId="19" borderId="6" xfId="53">
      <alignment horizontal="center"/>
    </xf>
    <xf applyNumberFormat="1" applyFont="1" applyFill="1" applyBorder="1" fontId="49" numFmtId="176" fillId="19" borderId="6" xfId="53"/>
    <xf applyNumberFormat="1" applyFont="1" applyFill="1" applyBorder="1" fontId="49" numFmtId="180" fillId="19" borderId="6" xfId="53"/>
    <xf applyNumberFormat="1" applyFont="1" applyFill="1" applyBorder="1" fontId="49" numFmtId="178" fillId="19" borderId="6" xfId="53"/>
    <xf applyNumberFormat="1" applyFont="1" applyFill="1" applyBorder="1" fontId="49" numFmtId="175" fillId="19" borderId="6" xfId="53"/>
    <xf applyFont="1" applyFill="1" applyBorder="1" applyAlignment="1" fontId="37" numFmtId="0" fillId="19" borderId="6" xfId="53">
      <alignment horizontal="center" vertical="center" wrapText="1"/>
    </xf>
    <xf applyNumberFormat="1" applyFont="1" applyFill="1" applyBorder="1" applyAlignment="1" fontId="27" numFmtId="176" fillId="0" borderId="6" xfId="53">
      <alignment wrapText="1"/>
    </xf>
    <xf applyNumberFormat="1" applyFont="1" applyFill="1" applyBorder="1" applyAlignment="1" fontId="27" numFmtId="172" fillId="0" borderId="6" xfId="53">
      <alignment wrapText="1"/>
    </xf>
    <xf applyNumberFormat="1" applyFont="1" applyFill="1" applyBorder="1" applyAlignment="1" fontId="33" numFmtId="176" fillId="0" borderId="6" xfId="53">
      <alignment horizontal="right" wrapText="1"/>
    </xf>
    <xf applyNumberFormat="1" applyFont="1" applyFill="1" applyBorder="1" fontId="49" numFmtId="172" fillId="19" borderId="6" xfId="53"/>
    <xf applyNumberFormat="1" applyFont="1" applyFill="1" applyBorder="1" fontId="54" numFmtId="180" fillId="0" borderId="6" xfId="53"/>
    <xf applyNumberFormat="1" applyFont="1" fontId="15" numFmtId="174" fillId="0" borderId="0" xfId="53"/>
    <xf applyNumberFormat="1" applyFont="1" applyFill="1" applyBorder="1" applyAlignment="1" fontId="72" numFmtId="179" fillId="19" borderId="0" xfId="53">
      <alignment wrapText="1"/>
    </xf>
    <xf applyNumberFormat="1" applyFont="1" applyFill="1" applyBorder="1" applyAlignment="1" fontId="33" numFmtId="181" fillId="0" borderId="6" xfId="53">
      <alignment horizontal="right" wrapText="1"/>
    </xf>
    <xf applyNumberFormat="1" applyFont="1" applyFill="1" applyBorder="1" applyAlignment="1" fontId="33" numFmtId="175" fillId="0" borderId="6" xfId="53">
      <alignment horizontal="right" wrapText="1"/>
    </xf>
    <xf applyNumberFormat="1" applyFont="1" applyFill="1" applyBorder="1" fontId="49" numFmtId="181" fillId="19" borderId="6" xfId="53"/>
    <xf applyNumberFormat="1" applyFont="1" applyFill="1" applyBorder="1" applyProtection="1" fontId="73" numFmtId="174" fillId="0" borderId="6" xfId="53">
      <protection locked="0"/>
    </xf>
    <xf applyNumberFormat="1" applyFont="1" applyFill="1" applyBorder="1" fontId="74" numFmtId="180" fillId="0" borderId="6" xfId="53"/>
    <xf applyFont="1" applyFill="1" applyBorder="1" applyAlignment="1" fontId="51" numFmtId="0" fillId="38" borderId="0" xfId="53">
      <alignment horizontal="center"/>
    </xf>
    <xf applyFont="1" applyFill="1" applyBorder="1" fontId="8" numFmtId="0" fillId="38" borderId="0" xfId="53"/>
    <xf applyFont="1" applyFill="1" applyBorder="1" fontId="6" numFmtId="0" fillId="38" borderId="0" xfId="53"/>
    <xf applyFont="1" applyFill="1" applyBorder="1" fontId="13" numFmtId="0" fillId="38" borderId="0" xfId="53"/>
    <xf applyFill="1" fontId="7" numFmtId="0" fillId="38" borderId="0" xfId="53"/>
    <xf applyNumberFormat="1" applyFont="1" applyFill="1" applyBorder="1" applyAlignment="1" fontId="27" numFmtId="176" fillId="0" borderId="6" xfId="53">
      <alignment horizontal="right" wrapText="1"/>
    </xf>
    <xf applyNumberFormat="1" applyFont="1" applyFill="1" applyBorder="1" applyAlignment="1" fontId="47" numFmtId="175" fillId="0" borderId="6" xfId="53">
      <alignment horizontal="right" wrapText="1"/>
    </xf>
    <xf applyNumberFormat="1" applyFont="1" applyFill="1" applyBorder="1" fontId="75" numFmtId="176" fillId="0" borderId="6" xfId="53"/>
    <xf applyNumberFormat="1" applyFont="1" applyFill="1" applyBorder="1" fontId="75" numFmtId="176" fillId="18" borderId="6" xfId="53"/>
    <xf applyNumberFormat="1" applyFont="1" applyFill="1" applyBorder="1" fontId="75" numFmtId="176" fillId="19" borderId="6" xfId="53"/>
    <xf applyFont="1" applyFill="1" applyBorder="1" applyAlignment="1" fontId="37" numFmtId="0" fillId="19" borderId="16" xfId="53">
      <alignment horizontal="center"/>
    </xf>
    <xf applyFont="1" applyFill="1" applyBorder="1" applyAlignment="1" fontId="37" numFmtId="0" fillId="19" borderId="17" xfId="53">
      <alignment horizontal="center"/>
    </xf>
    <xf applyFont="1" applyFill="1" applyBorder="1" applyAlignment="1" fontId="22" numFmtId="0" fillId="17" borderId="16" xfId="53">
      <alignment horizontal="center" wrapText="1"/>
    </xf>
    <xf applyNumberFormat="1" applyFont="1" applyFill="1" applyBorder="1" fontId="28" numFmtId="174" fillId="0" borderId="18" xfId="53"/>
    <xf applyNumberFormat="1" applyFont="1" applyFill="1" applyBorder="1" applyProtection="1" fontId="27" numFmtId="1" fillId="0" borderId="16" xfId="53">
      <protection locked="0"/>
    </xf>
    <xf applyNumberFormat="1" applyFont="1" applyFill="1" applyBorder="1" fontId="49" numFmtId="1" fillId="19" borderId="16" xfId="53"/>
    <xf applyNumberFormat="1" applyFont="1" applyFill="1" applyBorder="1" applyProtection="1" fontId="27" numFmtId="174" fillId="0" borderId="17" xfId="53">
      <protection locked="0"/>
    </xf>
    <xf applyNumberFormat="1" applyFont="1" applyFill="1" applyBorder="1" fontId="49" numFmtId="174" fillId="19" borderId="17" xfId="53"/>
    <xf applyFont="1" applyFill="1" applyBorder="1" applyAlignment="1" fontId="37" numFmtId="0" fillId="19" borderId="19" xfId="53">
      <alignment horizontal="center"/>
    </xf>
    <xf applyFont="1" applyFill="1" applyBorder="1" applyAlignment="1" fontId="37" numFmtId="0" fillId="19" borderId="20" xfId="53">
      <alignment horizontal="center"/>
    </xf>
    <xf applyFont="1" applyFill="1" applyBorder="1" applyAlignment="1" fontId="50" numFmtId="0" fillId="19" borderId="20" xfId="53">
      <alignment horizontal="center"/>
    </xf>
    <xf applyNumberFormat="1" applyFont="1" applyFill="1" applyBorder="1" applyProtection="1" fontId="27" numFmtId="176" fillId="0" borderId="19" xfId="53">
      <protection locked="0"/>
    </xf>
    <xf applyNumberFormat="1" applyFont="1" applyFill="1" applyBorder="1" fontId="8" numFmtId="180" fillId="0" borderId="20" xfId="53"/>
    <xf applyNumberFormat="1" applyFont="1" applyFill="1" applyBorder="1" applyAlignment="1" fontId="49" numFmtId="176" fillId="19" borderId="21" xfId="53">
      <alignment horizontal="center"/>
    </xf>
    <xf applyNumberFormat="1" applyFont="1" applyFill="1" applyBorder="1" fontId="49" numFmtId="175" fillId="19" borderId="22" xfId="53"/>
    <xf applyNumberFormat="1" applyFont="1" applyFill="1" applyBorder="1" fontId="8" numFmtId="180" fillId="0" borderId="16" xfId="53"/>
    <xf applyNumberFormat="1" applyFont="1" applyFill="1" applyBorder="1" fontId="49" numFmtId="175" fillId="19" borderId="16" xfId="53"/>
    <xf applyNumberFormat="1" applyFont="1" applyFill="1" applyBorder="1" applyProtection="1" fontId="27" numFmtId="176" fillId="0" borderId="17" xfId="53">
      <protection locked="0"/>
    </xf>
    <xf applyNumberFormat="1" applyFont="1" applyFill="1" applyBorder="1" applyAlignment="1" fontId="49" numFmtId="174" fillId="19" borderId="17" xfId="53">
      <alignment horizontal="center"/>
    </xf>
    <xf applyNumberFormat="1" applyFont="1" applyFill="1" applyBorder="1" applyAlignment="1" fontId="49" numFmtId="174" fillId="19" borderId="21" xfId="53">
      <alignment horizontal="center"/>
    </xf>
    <xf applyNumberFormat="1" applyFont="1" applyFill="1" applyBorder="1" applyProtection="1" fontId="73" numFmtId="176" fillId="0" borderId="19" xfId="53">
      <protection locked="0"/>
    </xf>
    <xf applyNumberFormat="1" applyFont="1" applyFill="1" applyBorder="1" applyAlignment="1" fontId="76" numFmtId="174" fillId="19" borderId="21" xfId="53">
      <alignment horizontal="center"/>
    </xf>
    <xf applyNumberFormat="1" applyFont="1" applyFill="1" applyBorder="1" fontId="74" numFmtId="180" fillId="0" borderId="17" xfId="53"/>
    <xf applyNumberFormat="1" applyFont="1" applyFill="1" applyBorder="1" fontId="54" numFmtId="180" fillId="0" borderId="17" xfId="53"/>
    <xf applyNumberFormat="1" applyFont="1" applyFill="1" applyBorder="1" fontId="8" numFmtId="180" fillId="0" borderId="17" xfId="53"/>
    <xf applyNumberFormat="1" applyFont="1" applyFill="1" applyBorder="1" fontId="49" numFmtId="175" fillId="19" borderId="17" xfId="53"/>
    <xf applyNumberFormat="1" applyFont="1" applyFill="1" applyBorder="1" applyProtection="1" fontId="77" numFmtId="176" fillId="0" borderId="19" xfId="53">
      <protection locked="0"/>
    </xf>
    <xf applyFont="1" applyFill="1" applyBorder="1" applyAlignment="1" fontId="14" numFmtId="0" fillId="19" borderId="6" xfId="53">
      <alignment horizontal="center" vertical="center" wrapText="1"/>
    </xf>
    <xf applyFont="1" applyFill="1" applyBorder="1" applyAlignment="1" fontId="14" numFmtId="0" fillId="19" borderId="12" xfId="53">
      <alignment horizontal="center" vertical="center" wrapText="1"/>
    </xf>
    <xf applyFont="1" applyFill="1" applyBorder="1" applyAlignment="1" fontId="10" numFmtId="0" fillId="19" borderId="16" xfId="53">
      <alignment horizontal="center" vertical="center" wrapText="1"/>
    </xf>
    <xf applyFont="1" applyFill="1" applyBorder="1" applyAlignment="1" fontId="10" numFmtId="0" fillId="19" borderId="17" xfId="53">
      <alignment horizontal="center" vertical="center" wrapText="1"/>
    </xf>
    <xf applyFont="1" applyFill="1" applyBorder="1" applyAlignment="1" fontId="9" numFmtId="0" fillId="19" borderId="18" xfId="53">
      <alignment horizontal="center" wrapText="1"/>
    </xf>
    <xf applyFont="1" applyFill="1" applyBorder="1" applyAlignment="1" fontId="9" numFmtId="0" fillId="19" borderId="13" xfId="53">
      <alignment horizontal="center" wrapText="1"/>
    </xf>
    <xf applyFont="1" applyFill="1" applyBorder="1" applyAlignment="1" fontId="5" numFmtId="0" fillId="19" borderId="6" xfId="53">
      <alignment horizontal="center" vertical="center" wrapText="1"/>
    </xf>
    <xf applyFont="1" applyFill="1" applyBorder="1" applyAlignment="1" fontId="30" numFmtId="0" fillId="19" borderId="6" xfId="53">
      <alignment horizontal="center"/>
    </xf>
    <xf applyNumberFormat="1" applyFont="1" applyFill="1" applyBorder="1" applyAlignment="1" fontId="12" numFmtId="49" fillId="0" borderId="0" xfId="53">
      <alignment horizontal="center" vertical="center"/>
    </xf>
    <xf applyNumberFormat="1" applyBorder="1" applyAlignment="1" fontId="7" numFmtId="22" fillId="0" borderId="0" xfId="53">
      <alignment horizontal="center" wrapText="1"/>
    </xf>
    <xf applyFont="1" applyFill="1" applyBorder="1" applyAlignment="1" fontId="16" numFmtId="0" fillId="19" borderId="6" xfId="53">
      <alignment horizontal="center" vertical="center" wrapText="1"/>
    </xf>
    <xf applyFont="1" applyFill="1" applyBorder="1" applyAlignment="1" applyProtection="1" fontId="14" numFmtId="0" fillId="19" borderId="6" xfId="53">
      <alignment horizontal="center" vertical="center" wrapText="1"/>
      <protection locked="0"/>
    </xf>
    <xf applyFont="1" applyFill="1" applyBorder="1" applyAlignment="1" applyProtection="1" fontId="5" numFmtId="0" fillId="19" borderId="6" xfId="53">
      <alignment horizontal="center" vertical="center" wrapText="1"/>
      <protection locked="0"/>
    </xf>
    <xf applyFont="1" applyFill="1" applyBorder="1" applyAlignment="1" applyProtection="1" fontId="41" numFmtId="0" fillId="19" borderId="6" xfId="53">
      <alignment horizontal="center" vertical="center" wrapText="1"/>
      <protection locked="0"/>
    </xf>
    <xf applyFont="1" applyFill="1" applyBorder="1" applyAlignment="1" fontId="49" numFmtId="0" fillId="19" borderId="6" xfId="53">
      <alignment horizontal="center"/>
    </xf>
    <xf applyFont="1" applyFill="1" applyBorder="1" applyAlignment="1" fontId="9" numFmtId="0" fillId="19" borderId="6" xfId="53">
      <alignment horizontal="center" wrapText="1"/>
    </xf>
    <xf applyFont="1" applyFill="1" applyBorder="1" applyAlignment="1" fontId="37" numFmtId="0" fillId="19" borderId="6" xfId="53">
      <alignment horizontal="center" vertical="center" wrapText="1"/>
    </xf>
    <xf applyFont="1" applyFill="1" applyBorder="1" applyAlignment="1" fontId="10" numFmtId="0" fillId="19" borderId="18" xfId="53">
      <alignment horizontal="center"/>
    </xf>
    <xf applyFont="1" applyFill="1" applyBorder="1" applyAlignment="1" fontId="10" numFmtId="0" fillId="19" borderId="13" xfId="53">
      <alignment horizontal="center"/>
    </xf>
    <xf applyFont="1" applyFill="1" applyBorder="1" applyAlignment="1" fontId="49" numFmtId="0" fillId="19" borderId="23" xfId="53">
      <alignment horizontal="center"/>
    </xf>
    <xf applyFont="1" applyFill="1" applyBorder="1" applyAlignment="1" fontId="49" numFmtId="0" fillId="19" borderId="24" xfId="53">
      <alignment horizontal="center"/>
    </xf>
    <xf applyFont="1" applyFill="1" applyBorder="1" applyAlignment="1" fontId="42" numFmtId="0" fillId="19" borderId="6" xfId="53">
      <alignment horizontal="center" vertical="center" wrapText="1"/>
    </xf>
    <xf applyFont="1" applyFill="1" applyBorder="1" applyAlignment="1" fontId="42" numFmtId="0" fillId="19" borderId="25" xfId="53">
      <alignment horizontal="center" vertical="center" wrapText="1"/>
    </xf>
    <xf applyFont="1" applyFill="1" applyBorder="1" applyAlignment="1" fontId="42" numFmtId="0" fillId="19" borderId="14" xfId="53">
      <alignment horizontal="center" vertical="center" wrapText="1"/>
    </xf>
    <xf applyFont="1" applyFill="1" applyBorder="1" applyAlignment="1" fontId="42" numFmtId="0" fillId="19" borderId="12" xfId="53">
      <alignment horizontal="center" vertical="center" wrapText="1"/>
    </xf>
    <xf applyFont="1" applyFill="1" applyBorder="1" applyAlignment="1" fontId="16" numFmtId="0" fillId="19" borderId="25" xfId="53">
      <alignment horizontal="center" vertical="center" wrapText="1"/>
    </xf>
    <xf applyFont="1" applyFill="1" applyBorder="1" applyAlignment="1" fontId="16" numFmtId="0" fillId="19" borderId="14" xfId="53">
      <alignment horizontal="center" vertical="center" wrapText="1"/>
    </xf>
    <xf applyFont="1" applyFill="1" applyBorder="1" applyAlignment="1" fontId="16" numFmtId="0" fillId="19" borderId="12" xfId="53">
      <alignment horizontal="center" vertical="center" wrapText="1"/>
    </xf>
    <xf applyFont="1" applyFill="1" applyBorder="1" applyAlignment="1" fontId="5" numFmtId="0" fillId="19" borderId="25" xfId="53">
      <alignment horizontal="center" vertical="center" wrapText="1"/>
    </xf>
    <xf applyFont="1" applyFill="1" applyBorder="1" applyAlignment="1" fontId="5" numFmtId="0" fillId="19" borderId="14" xfId="53">
      <alignment horizontal="center" vertical="center" wrapText="1"/>
    </xf>
    <xf applyFont="1" applyFill="1" applyBorder="1" applyAlignment="1" fontId="5" numFmtId="0" fillId="19" borderId="12" xfId="53">
      <alignment horizontal="center" vertical="center" wrapText="1"/>
    </xf>
    <xf applyFont="1" applyFill="1" applyBorder="1" applyAlignment="1" fontId="41" numFmtId="0" fillId="19" borderId="14" xfId="53">
      <alignment horizontal="center" vertical="center" wrapText="1"/>
    </xf>
    <xf applyFont="1" applyFill="1" applyBorder="1" applyAlignment="1" fontId="10" numFmtId="0" fillId="19" borderId="23" xfId="53">
      <alignment horizontal="center"/>
    </xf>
    <xf applyFont="1" applyFill="1" applyBorder="1" applyAlignment="1" fontId="10" numFmtId="0" fillId="19" borderId="24" xfId="53">
      <alignment horizontal="center"/>
    </xf>
    <xf applyFont="1" applyFill="1" applyBorder="1" applyAlignment="1" fontId="42" numFmtId="0" fillId="19" borderId="16" xfId="53">
      <alignment horizontal="center" vertical="center" wrapText="1"/>
    </xf>
    <xf applyFont="1" applyFill="1" applyBorder="1" applyAlignment="1" fontId="16" numFmtId="0" fillId="19" borderId="26" xfId="53">
      <alignment horizontal="center" vertical="center" wrapText="1"/>
    </xf>
    <xf applyFont="1" applyFill="1" applyBorder="1" applyAlignment="1" fontId="16" numFmtId="0" fillId="19" borderId="19" xfId="53">
      <alignment horizontal="center" vertical="center" wrapText="1"/>
    </xf>
    <xf applyFont="1" applyFill="1" applyBorder="1" applyAlignment="1" fontId="42" numFmtId="0" fillId="19" borderId="27" xfId="53">
      <alignment horizontal="center" vertical="center" wrapText="1"/>
    </xf>
    <xf applyFont="1" applyFill="1" applyBorder="1" applyAlignment="1" fontId="42" numFmtId="0" fillId="19" borderId="20" xfId="53">
      <alignment horizontal="center" vertical="center" wrapText="1"/>
    </xf>
    <xf applyFont="1" applyFill="1" applyBorder="1" applyAlignment="1" fontId="10" numFmtId="0" fillId="19" borderId="6" xfId="53">
      <alignment horizontal="center"/>
    </xf>
    <xf applyFont="1" applyFill="1" applyBorder="1" applyAlignment="1" fontId="37" numFmtId="0" fillId="19" borderId="16" xfId="53">
      <alignment horizontal="center"/>
    </xf>
    <xf applyFont="1" applyFill="1" applyBorder="1" applyAlignment="1" fontId="37" numFmtId="0" fillId="19" borderId="17" xfId="53">
      <alignment horizontal="center"/>
    </xf>
    <xf applyFont="1" applyFill="1" applyBorder="1" applyAlignment="1" fontId="41" numFmtId="0" fillId="19" borderId="6" xfId="53">
      <alignment horizontal="center" vertical="center" wrapText="1"/>
    </xf>
    <xf applyFont="1" applyFill="1" applyBorder="1" applyAlignment="1" fontId="16" numFmtId="0" fillId="19" borderId="17" xfId="53">
      <alignment horizontal="center" vertical="center" wrapText="1"/>
    </xf>
    <xf applyFont="1" applyFill="1" applyBorder="1" applyAlignment="1" fontId="42" numFmtId="0" fillId="19" borderId="17" xfId="53">
      <alignment horizontal="center" vertical="center" wrapText="1"/>
    </xf>
    <xf applyFont="1" applyFill="1" applyBorder="1" applyAlignment="1" fontId="14" numFmtId="0" fillId="19" borderId="25" xfId="53">
      <alignment horizontal="center" vertical="center" wrapText="1"/>
    </xf>
    <xf applyFont="1" applyFill="1" applyBorder="1" applyAlignment="1" fontId="14" numFmtId="0" fillId="19" borderId="14" xfId="53">
      <alignment horizontal="center" vertical="center" wrapText="1"/>
    </xf>
    <xf applyFont="1" applyFill="1" applyBorder="1" applyAlignment="1" fontId="32" numFmtId="0" fillId="0" borderId="0" xfId="53">
      <alignment horizontal="center" wrapText="1"/>
    </xf>
  </cellXfs>
  <cellStyles count="63"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ColLevel_1" xfId="2" builtinId="2" iLevel="0"/>
    <cellStyle name="ColLevel_2" xfId="4" builtinId="2" iLevel="1"/>
    <cellStyle name="ColLevel_3" xfId="6" builtinId="2" iLevel="2"/>
    <cellStyle name="ColLevel_4" xfId="8" builtinId="2" iLevel="3"/>
    <cellStyle name="ColLevel_5" xfId="10" builtinId="2" iLevel="4"/>
    <cellStyle name="ColLevel_6" xfId="12" builtinId="2" iLevel="5"/>
    <cellStyle name="ColLevel_7" xfId="14" builtinId="2" iLevel="6"/>
    <cellStyle name="Comma" xfId="60" builtinId="3"/>
    <cellStyle name="Comma [0]" xfId="61" builtinId="6"/>
    <cellStyle name="Currency" xfId="42" builtinId="4"/>
    <cellStyle name="Currency [0]" xfId="43" builtinId="7"/>
    <cellStyle name="Normal" xfId="0" builtinId="0"/>
    <cellStyle name="Percent" xfId="57" builtinId="5"/>
    <cellStyle name="RowLevel_1" xfId="1" builtinId="1" iLevel="0"/>
    <cellStyle name="RowLevel_2" xfId="3" builtinId="1" iLevel="1"/>
    <cellStyle name="RowLevel_3" xfId="5" builtinId="1" iLevel="2"/>
    <cellStyle name="RowLevel_4" xfId="7" builtinId="1" iLevel="3"/>
    <cellStyle name="RowLevel_5" xfId="9" builtinId="1" iLevel="4"/>
    <cellStyle name="RowLevel_6" xfId="11" builtinId="1" iLevel="5"/>
    <cellStyle name="RowLevel_7" xfId="13" builtinId="1" iLevel="6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Заголовок 1" xfId="44"/>
    <cellStyle name="Заголовок 2" xfId="45"/>
    <cellStyle name="Заголовок 3" xfId="46"/>
    <cellStyle name="Заголовок 4" xfId="47"/>
    <cellStyle name="Заголовок столбцов" xfId="48"/>
    <cellStyle name="Итог" xfId="49"/>
    <cellStyle name="Контрольная ячейка" xfId="50"/>
    <cellStyle name="Название" xfId="51"/>
    <cellStyle name="Нейтральный" xfId="52"/>
    <cellStyle name="Обычный_method_2_1" xfId="53"/>
    <cellStyle name="Плохой" xfId="54"/>
    <cellStyle name="Пояснение" xfId="55"/>
    <cellStyle name="Примечание" xfId="56"/>
    <cellStyle name="Связанная ячейка" xfId="58"/>
    <cellStyle name="Текст предупреждения" xfId="59"/>
    <cellStyle name="Хороший" xfId="62"/>
  </cellStyles>
  <dxfs count="0"/>
  <colors>
    <indexedColors>
      <rgbColor rgb="FFEBFCE4"/>
      <rgbColor rgb="FFFFFFFF"/>
      <rgbColor rgb="FFE9F3FB"/>
      <rgbColor rgb="FF00FF00"/>
      <rgbColor rgb="FF0000FF"/>
      <rgbColor rgb="FFFFFF00"/>
      <rgbColor rgb="FFFF00FF"/>
      <rgbColor rgb="FF00FFFF"/>
      <rgbColor rgb="FFEBFCE4"/>
      <rgbColor rgb="FFFFFFFF"/>
      <rgbColor rgb="FFE9F3FB"/>
      <rgbColor rgb="FF00FF00"/>
      <rgbColor rgb="FF0000FF"/>
      <rgbColor rgb="FFFFFF00"/>
      <rgbColor rgb="FFFF00FF"/>
      <rgbColor rgb="FF00FFFF"/>
      <rgbColor rgb="FFFFCCFF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C8D8F6"/>
      <rgbColor rgb="FFCCFFCC"/>
      <rgbColor rgb="FF666699"/>
      <rgbColor rgb="FF969696"/>
      <rgbColor rgb="FF3333CC"/>
      <rgbColor rgb="FF336666"/>
      <rgbColor rgb="FF010000"/>
      <rgbColor rgb="FF191919"/>
      <rgbColor rgb="FFCCECFF"/>
      <rgbColor rgb="FF993366"/>
      <rgbColor rgb="FF333399"/>
      <rgbColor rgb="FF424242"/>
    </indexedColors>
  </colors>
</styleSheet>
</file>

<file path=xl/_rels/workbook.xml.rels><?xml version="1.0" encoding="utf-8" standalone="yes"?><Relationships xmlns="http://schemas.openxmlformats.org/package/2006/relationships"><Relationship Id="flId5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4" Type="http://schemas.openxmlformats.org/officeDocument/2006/relationships/worksheet" Target="worksheets/sheet4.xml" /><Relationship Id="flId6" Type="http://schemas.openxmlformats.org/officeDocument/2006/relationships/styles" Target="styles.xml" /><Relationship Id="flId7" Type="http://schemas.openxmlformats.org/officeDocument/2006/relationships/theme" Target="theme/theme1.xml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8</xdr:col>
      <xdr:colOff>381000</xdr:colOff>
      <xdr:row>2</xdr:row>
      <xdr:rowOff>114300</xdr:rowOff>
    </xdr:from>
    <xdr:to>
      <xdr:col>9</xdr:col>
      <xdr:colOff>1066800</xdr:colOff>
      <xdr:row>4</xdr:row>
      <xdr:rowOff>200025</xdr:rowOff>
    </xdr:to>
    <xdr:sp>
      <xdr:nvSpPr>
        <xdr:cNvPr id="1263" name="AutoShape 81"/>
        <xdr:cNvSpPr/>
      </xdr:nvSpPr>
      <xdr:spPr>
        <a:xfrm>
          <a:off x="0" y="0"/>
          <a:ext cx="0" cy="0"/>
        </a:xfrm>
        <a:prstGeom prst="wedgeRoundRectCallout">
          <a:avLst>
            <a:gd name="adj1" fmla="val 19813"/>
            <a:gd name="adj2" fmla="val -78982"/>
            <a:gd name="adj3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</a:ln>
      </xdr:spPr>
      <x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>
          <a:pPr algn="ctr" rtl="0">
            <a:defRPr sz="1000"/>
          </a:pPr>
          <a:r>
            <a:rPr lang="ru-RU" sz="1000" b="0" i="0" u="none" strike="noStrike" baseline="0">
              <a:solidFill>
                <a:srgbClr val="010000"/>
              </a:solidFill>
              <a:latin typeface="Times New Roman Cyr"/>
              <a:cs typeface="Times New Roman Cyr"/>
            </a:rPr>
            <a:t>Критерий выравнивания расчетной бюджетной обеспеченности (А)</a:t>
          </a:r>
        </a:p>
      </xdr:txBody>
    </xdr:sp>
    <xdr:clientData/>
  </xdr:twoCellAnchor>
  <xdr:twoCellAnchor>
    <xdr:from>
      <xdr:col>10</xdr:col>
      <xdr:colOff>981075</xdr:colOff>
      <xdr:row>2</xdr:row>
      <xdr:rowOff>114300</xdr:rowOff>
    </xdr:from>
    <xdr:to>
      <xdr:col>12</xdr:col>
      <xdr:colOff>1152525</xdr:colOff>
      <xdr:row>4</xdr:row>
      <xdr:rowOff>142875</xdr:rowOff>
    </xdr:to>
    <xdr:sp>
      <xdr:nvSpPr>
        <xdr:cNvPr id="1264" name="AutoShape 81"/>
        <xdr:cNvSpPr/>
      </xdr:nvSpPr>
      <xdr:spPr>
        <a:xfrm>
          <a:off x="0" y="0"/>
          <a:ext cx="0" cy="0"/>
        </a:xfrm>
        <a:prstGeom prst="wedgeRoundRectCallout">
          <a:avLst>
            <a:gd name="adj1" fmla="val -24428"/>
            <a:gd name="adj2" fmla="val -76556"/>
            <a:gd name="adj3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</a:ln>
      </xdr:spPr>
      <x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>
          <a:pPr algn="ctr" rtl="0">
            <a:defRPr sz="1000"/>
          </a:pPr>
          <a:r>
            <a:rPr lang="ru-RU" sz="1000" b="0" i="0" u="none" strike="noStrike" baseline="0">
              <a:solidFill>
                <a:srgbClr val="010000"/>
              </a:solidFill>
              <a:latin typeface="Times New Roman Cyr"/>
              <a:cs typeface="Times New Roman Cyr"/>
            </a:rPr>
            <a:t>Региональный фонд финансовой поддержки поселений</a:t>
          </a:r>
        </a:p>
      </xdr:txBody>
    </xdr:sp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>
    <xdr:from>
      <xdr:col>2</xdr:col>
      <xdr:colOff>990600</xdr:colOff>
      <xdr:row>28</xdr:row>
      <xdr:rowOff>0</xdr:rowOff>
    </xdr:from>
    <xdr:to>
      <xdr:col>2</xdr:col>
      <xdr:colOff>990600</xdr:colOff>
      <xdr:row>29</xdr:row>
      <xdr:rowOff>0</xdr:rowOff>
    </xdr:to>
    <xdr:sp>
      <xdr:nvSpPr>
        <xdr:cNvPr id="8525" name="AutoShape 24"/>
        <xdr:cNvSpPr/>
      </xdr:nvSpPr>
      <xdr:spPr>
        <a:xfrm>
          <a:off x="0" y="0"/>
          <a:ext cx="0" cy="0"/>
        </a:xfrm>
        <a:prstGeom prst="star4">
          <a:avLst>
            <a:gd name="adj" fmla="val 12500"/>
          </a:avLst>
        </a:prstGeom>
        <a:solidFill>
          <a:srgbClr val="3333CC"/>
        </a:solidFill>
        <a:ln w="9525" cap="flat" cmpd="sng" algn="ctr">
          <a:solidFill>
            <a:srgbClr val="000000"/>
          </a:solidFill>
          <a:prstDash val="solid"/>
          <a:miter/>
        </a:ln>
      </xdr:spPr>
      <xdr:txBody>
        <a:bodyPr vertOverflow="clip" horzOverflow="clip" wrap="square" lIns="18288" tIns="22860" rIns="0" bIns="0" anchor="t" anchorCtr="0"/>
        <a:p/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>
      <xdr:nvSpPr>
        <xdr:cNvPr id="8526" name="AutoShape 25"/>
        <xdr:cNvSpPr/>
      </xdr:nvSpPr>
      <xdr:spPr>
        <a:xfrm>
          <a:off x="0" y="0"/>
          <a:ext cx="0" cy="0"/>
        </a:xfrm>
        <a:prstGeom prst="star4">
          <a:avLst>
            <a:gd name="adj" fmla="val 12500"/>
          </a:avLst>
        </a:prstGeom>
        <a:solidFill>
          <a:srgbClr val="3333CC"/>
        </a:solidFill>
        <a:ln w="9525" cap="flat" cmpd="sng" algn="ctr">
          <a:solidFill>
            <a:srgbClr val="000000"/>
          </a:solidFill>
          <a:prstDash val="solid"/>
          <a:miter/>
        </a:ln>
      </xdr:spPr>
      <xdr:txBody>
        <a:bodyPr vertOverflow="clip" horzOverflow="clip" wrap="square" lIns="18288" tIns="22860" rIns="0" bIns="0" anchor="t" anchorCtr="0"/>
        <a:p/>
      </xdr:txBody>
    </xdr:sp>
    <xdr:clientData/>
  </xdr:twoCellAnchor>
  <xdr:twoCellAnchor>
    <xdr:from>
      <xdr:col>23</xdr:col>
      <xdr:colOff>847725</xdr:colOff>
      <xdr:row>28</xdr:row>
      <xdr:rowOff>0</xdr:rowOff>
    </xdr:from>
    <xdr:to>
      <xdr:col>23</xdr:col>
      <xdr:colOff>1000125</xdr:colOff>
      <xdr:row>29</xdr:row>
      <xdr:rowOff>0</xdr:rowOff>
    </xdr:to>
    <xdr:sp>
      <xdr:nvSpPr>
        <xdr:cNvPr id="8527" name="AutoShape 26"/>
        <xdr:cNvSpPr/>
      </xdr:nvSpPr>
      <xdr:spPr>
        <a:xfrm>
          <a:off x="0" y="0"/>
          <a:ext cx="0" cy="0"/>
        </a:xfrm>
        <a:prstGeom prst="star4">
          <a:avLst>
            <a:gd name="adj" fmla="val 12500"/>
          </a:avLst>
        </a:prstGeom>
        <a:solidFill>
          <a:srgbClr val="3333CC"/>
        </a:solidFill>
        <a:ln w="9525" cap="flat" cmpd="sng" algn="ctr">
          <a:solidFill>
            <a:srgbClr val="000000"/>
          </a:solidFill>
          <a:prstDash val="solid"/>
          <a:miter/>
        </a:ln>
      </xdr:spPr>
      <xdr:txBody>
        <a:bodyPr vertOverflow="clip" horzOverflow="clip" wrap="square" lIns="18288" tIns="22860" rIns="0" bIns="0" anchor="t" anchorCtr="0"/>
        <a:p/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29</xdr:row>
      <xdr:rowOff>0</xdr:rowOff>
    </xdr:to>
    <xdr:sp>
      <xdr:nvSpPr>
        <xdr:cNvPr id="8528" name="AutoShape 27"/>
        <xdr:cNvSpPr/>
      </xdr:nvSpPr>
      <xdr:spPr>
        <a:xfrm>
          <a:off x="0" y="0"/>
          <a:ext cx="0" cy="0"/>
        </a:xfrm>
        <a:prstGeom prst="star4">
          <a:avLst>
            <a:gd name="adj" fmla="val 12500"/>
          </a:avLst>
        </a:prstGeom>
        <a:solidFill>
          <a:srgbClr val="3333CC"/>
        </a:solidFill>
        <a:ln w="9525" cap="flat" cmpd="sng" algn="ctr">
          <a:solidFill>
            <a:srgbClr val="000000"/>
          </a:solidFill>
          <a:prstDash val="solid"/>
          <a:miter/>
        </a:ln>
      </xdr:spPr>
      <xdr:txBody>
        <a:bodyPr vertOverflow="clip" horzOverflow="clip" wrap="square" lIns="18288" tIns="22860" rIns="0" bIns="0" anchor="t" anchorCtr="0"/>
        <a:p/>
      </xdr:txBody>
    </xdr:sp>
    <xdr:clientData/>
  </xdr:twoCellAnchor>
  <xdr:twoCellAnchor>
    <xdr:from>
      <xdr:col>32</xdr:col>
      <xdr:colOff>0</xdr:colOff>
      <xdr:row>28</xdr:row>
      <xdr:rowOff>0</xdr:rowOff>
    </xdr:from>
    <xdr:to>
      <xdr:col>32</xdr:col>
      <xdr:colOff>0</xdr:colOff>
      <xdr:row>28</xdr:row>
      <xdr:rowOff>0</xdr:rowOff>
    </xdr:to>
    <xdr:sp>
      <xdr:nvSpPr>
        <xdr:cNvPr id="8529" name="AutoShape 28"/>
        <xdr:cNvSpPr/>
      </xdr:nvSpPr>
      <xdr:spPr>
        <a:xfrm>
          <a:off x="0" y="0"/>
          <a:ext cx="0" cy="0"/>
        </a:xfrm>
        <a:prstGeom prst="star4">
          <a:avLst>
            <a:gd name="adj" fmla="val 12500"/>
          </a:avLst>
        </a:prstGeom>
        <a:solidFill>
          <a:srgbClr val="3333CC"/>
        </a:solidFill>
        <a:ln w="9525" cap="flat" cmpd="sng" algn="ctr">
          <a:solidFill>
            <a:srgbClr val="000000"/>
          </a:solidFill>
          <a:prstDash val="solid"/>
          <a:miter/>
        </a:ln>
      </xdr:spPr>
      <xdr:txBody>
        <a:bodyPr vertOverflow="clip" horzOverflow="clip" wrap="square" lIns="18288" tIns="22860" rIns="0" bIns="0" anchor="t" anchorCtr="0"/>
        <a:p/>
      </xdr:txBody>
    </xdr:sp>
    <xdr:clientData/>
  </xdr:twoCellAnchor>
  <xdr:twoCellAnchor>
    <xdr:from>
      <xdr:col>25</xdr:col>
      <xdr:colOff>1009650</xdr:colOff>
      <xdr:row>28</xdr:row>
      <xdr:rowOff>0</xdr:rowOff>
    </xdr:from>
    <xdr:to>
      <xdr:col>25</xdr:col>
      <xdr:colOff>1009650</xdr:colOff>
      <xdr:row>29</xdr:row>
      <xdr:rowOff>0</xdr:rowOff>
    </xdr:to>
    <xdr:sp>
      <xdr:nvSpPr>
        <xdr:cNvPr id="8530" name="AutoShape 29"/>
        <xdr:cNvSpPr/>
      </xdr:nvSpPr>
      <xdr:spPr>
        <a:xfrm>
          <a:off x="0" y="0"/>
          <a:ext cx="0" cy="0"/>
        </a:xfrm>
        <a:prstGeom prst="star4">
          <a:avLst>
            <a:gd name="adj" fmla="val 12500"/>
          </a:avLst>
        </a:prstGeom>
        <a:solidFill>
          <a:srgbClr val="3333CC"/>
        </a:solidFill>
        <a:ln w="9525" cap="flat" cmpd="sng" algn="ctr">
          <a:solidFill>
            <a:srgbClr val="000000"/>
          </a:solidFill>
          <a:prstDash val="solid"/>
          <a:miter/>
        </a:ln>
      </xdr:spPr>
      <xdr:txBody>
        <a:bodyPr vertOverflow="clip" horzOverflow="clip" wrap="square" lIns="18288" tIns="22860" rIns="0" bIns="0" anchor="t" anchorCtr="0"/>
        <a:p/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0</xdr:colOff>
      <xdr:row>29</xdr:row>
      <xdr:rowOff>0</xdr:rowOff>
    </xdr:to>
    <xdr:sp>
      <xdr:nvSpPr>
        <xdr:cNvPr id="8531" name="AutoShape 30"/>
        <xdr:cNvSpPr/>
      </xdr:nvSpPr>
      <xdr:spPr>
        <a:xfrm>
          <a:off x="0" y="0"/>
          <a:ext cx="0" cy="0"/>
        </a:xfrm>
        <a:prstGeom prst="star4">
          <a:avLst>
            <a:gd name="adj" fmla="val 12500"/>
          </a:avLst>
        </a:prstGeom>
        <a:solidFill>
          <a:srgbClr val="3333CC"/>
        </a:solidFill>
        <a:ln w="9525" cap="flat" cmpd="sng" algn="ctr">
          <a:solidFill>
            <a:srgbClr val="000000"/>
          </a:solidFill>
          <a:prstDash val="solid"/>
          <a:miter/>
        </a:ln>
      </xdr:spPr>
      <xdr:txBody>
        <a:bodyPr vertOverflow="clip" horzOverflow="clip" wrap="square" lIns="18288" tIns="22860" rIns="0" bIns="0" anchor="t" anchorCtr="0"/>
        <a:p/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0</xdr:colOff>
      <xdr:row>29</xdr:row>
      <xdr:rowOff>0</xdr:rowOff>
    </xdr:to>
    <xdr:sp>
      <xdr:nvSpPr>
        <xdr:cNvPr id="8532" name="AutoShape 31"/>
        <xdr:cNvSpPr/>
      </xdr:nvSpPr>
      <xdr:spPr>
        <a:xfrm>
          <a:off x="0" y="0"/>
          <a:ext cx="0" cy="0"/>
        </a:xfrm>
        <a:prstGeom prst="star4">
          <a:avLst>
            <a:gd name="adj" fmla="val 12500"/>
          </a:avLst>
        </a:prstGeom>
        <a:solidFill>
          <a:srgbClr val="3333CC"/>
        </a:solidFill>
        <a:ln w="9525" cap="flat" cmpd="sng" algn="ctr">
          <a:solidFill>
            <a:srgbClr val="000000"/>
          </a:solidFill>
          <a:prstDash val="solid"/>
          <a:miter/>
        </a:ln>
      </xdr:spPr>
      <xdr:txBody>
        <a:bodyPr vertOverflow="clip" horzOverflow="clip" wrap="square" lIns="18288" tIns="22860" rIns="0" bIns="0" anchor="t" anchorCtr="0"/>
        <a:p/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0</xdr:colOff>
      <xdr:row>29</xdr:row>
      <xdr:rowOff>0</xdr:rowOff>
    </xdr:to>
    <xdr:sp>
      <xdr:nvSpPr>
        <xdr:cNvPr id="8533" name="AutoShape 32"/>
        <xdr:cNvSpPr/>
      </xdr:nvSpPr>
      <xdr:spPr>
        <a:xfrm>
          <a:off x="0" y="0"/>
          <a:ext cx="0" cy="0"/>
        </a:xfrm>
        <a:prstGeom prst="star4">
          <a:avLst>
            <a:gd name="adj" fmla="val 12500"/>
          </a:avLst>
        </a:prstGeom>
        <a:solidFill>
          <a:srgbClr val="3333CC"/>
        </a:solidFill>
        <a:ln w="9525" cap="flat" cmpd="sng" algn="ctr">
          <a:solidFill>
            <a:srgbClr val="000000"/>
          </a:solidFill>
          <a:prstDash val="solid"/>
          <a:miter/>
        </a:ln>
      </xdr:spPr>
      <xdr:txBody>
        <a:bodyPr vertOverflow="clip" horzOverflow="clip" wrap="square" lIns="18288" tIns="22860" rIns="0" bIns="0" anchor="t" anchorCtr="0"/>
        <a:p/>
      </xdr:txBody>
    </xdr:sp>
    <xdr:clientData/>
  </xdr:twoCellAnchor>
  <xdr:twoCellAnchor>
    <xdr:from>
      <xdr:col>2</xdr:col>
      <xdr:colOff>990600</xdr:colOff>
      <xdr:row>28</xdr:row>
      <xdr:rowOff>0</xdr:rowOff>
    </xdr:from>
    <xdr:to>
      <xdr:col>2</xdr:col>
      <xdr:colOff>990600</xdr:colOff>
      <xdr:row>29</xdr:row>
      <xdr:rowOff>0</xdr:rowOff>
    </xdr:to>
    <xdr:sp>
      <xdr:nvSpPr>
        <xdr:cNvPr id="8534" name="AutoShape 35"/>
        <xdr:cNvSpPr/>
      </xdr:nvSpPr>
      <xdr:spPr>
        <a:xfrm>
          <a:off x="0" y="0"/>
          <a:ext cx="0" cy="0"/>
        </a:xfrm>
        <a:prstGeom prst="star4">
          <a:avLst>
            <a:gd name="adj" fmla="val 12500"/>
          </a:avLst>
        </a:prstGeom>
        <a:solidFill>
          <a:srgbClr val="3333CC"/>
        </a:solidFill>
        <a:ln w="9525" cap="flat" cmpd="sng" algn="ctr">
          <a:solidFill>
            <a:srgbClr val="000000"/>
          </a:solidFill>
          <a:prstDash val="solid"/>
          <a:miter/>
        </a:ln>
      </xdr:spPr>
      <xdr:txBody>
        <a:bodyPr vertOverflow="clip" horzOverflow="clip" wrap="square" lIns="18288" tIns="22860" rIns="0" bIns="0" anchor="t" anchorCtr="0"/>
        <a:p/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>
      <xdr:nvSpPr>
        <xdr:cNvPr id="8535" name="AutoShape 36"/>
        <xdr:cNvSpPr/>
      </xdr:nvSpPr>
      <xdr:spPr>
        <a:xfrm>
          <a:off x="0" y="0"/>
          <a:ext cx="0" cy="0"/>
        </a:xfrm>
        <a:prstGeom prst="star4">
          <a:avLst>
            <a:gd name="adj" fmla="val 12500"/>
          </a:avLst>
        </a:prstGeom>
        <a:solidFill>
          <a:srgbClr val="3333CC"/>
        </a:solidFill>
        <a:ln w="9525" cap="flat" cmpd="sng" algn="ctr">
          <a:solidFill>
            <a:srgbClr val="000000"/>
          </a:solidFill>
          <a:prstDash val="solid"/>
          <a:miter/>
        </a:ln>
      </xdr:spPr>
      <xdr:txBody>
        <a:bodyPr vertOverflow="clip" horzOverflow="clip" wrap="square" lIns="18288" tIns="22860" rIns="0" bIns="0" anchor="t" anchorCtr="0"/>
        <a:p/>
      </xdr:txBody>
    </xdr:sp>
    <xdr:clientData/>
  </xdr:twoCellAnchor>
  <xdr:twoCellAnchor>
    <xdr:from>
      <xdr:col>23</xdr:col>
      <xdr:colOff>847725</xdr:colOff>
      <xdr:row>28</xdr:row>
      <xdr:rowOff>0</xdr:rowOff>
    </xdr:from>
    <xdr:to>
      <xdr:col>23</xdr:col>
      <xdr:colOff>1000125</xdr:colOff>
      <xdr:row>29</xdr:row>
      <xdr:rowOff>0</xdr:rowOff>
    </xdr:to>
    <xdr:sp>
      <xdr:nvSpPr>
        <xdr:cNvPr id="8536" name="AutoShape 37"/>
        <xdr:cNvSpPr/>
      </xdr:nvSpPr>
      <xdr:spPr>
        <a:xfrm>
          <a:off x="0" y="0"/>
          <a:ext cx="0" cy="0"/>
        </a:xfrm>
        <a:prstGeom prst="star4">
          <a:avLst>
            <a:gd name="adj" fmla="val 12500"/>
          </a:avLst>
        </a:prstGeom>
        <a:solidFill>
          <a:srgbClr val="3333CC"/>
        </a:solidFill>
        <a:ln w="9525" cap="flat" cmpd="sng" algn="ctr">
          <a:solidFill>
            <a:srgbClr val="000000"/>
          </a:solidFill>
          <a:prstDash val="solid"/>
          <a:miter/>
        </a:ln>
      </xdr:spPr>
      <xdr:txBody>
        <a:bodyPr vertOverflow="clip" horzOverflow="clip" wrap="square" lIns="18288" tIns="22860" rIns="0" bIns="0" anchor="t" anchorCtr="0"/>
        <a:p/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29</xdr:row>
      <xdr:rowOff>0</xdr:rowOff>
    </xdr:to>
    <xdr:sp>
      <xdr:nvSpPr>
        <xdr:cNvPr id="8537" name="AutoShape 38"/>
        <xdr:cNvSpPr/>
      </xdr:nvSpPr>
      <xdr:spPr>
        <a:xfrm>
          <a:off x="0" y="0"/>
          <a:ext cx="0" cy="0"/>
        </a:xfrm>
        <a:prstGeom prst="star4">
          <a:avLst>
            <a:gd name="adj" fmla="val 12500"/>
          </a:avLst>
        </a:prstGeom>
        <a:solidFill>
          <a:srgbClr val="3333CC"/>
        </a:solidFill>
        <a:ln w="9525" cap="flat" cmpd="sng" algn="ctr">
          <a:solidFill>
            <a:srgbClr val="000000"/>
          </a:solidFill>
          <a:prstDash val="solid"/>
          <a:miter/>
        </a:ln>
      </xdr:spPr>
      <xdr:txBody>
        <a:bodyPr vertOverflow="clip" horzOverflow="clip" wrap="square" lIns="18288" tIns="22860" rIns="0" bIns="0" anchor="t" anchorCtr="0"/>
        <a:p/>
      </xdr:txBody>
    </xdr:sp>
    <xdr:clientData/>
  </xdr:twoCellAnchor>
  <xdr:twoCellAnchor>
    <xdr:from>
      <xdr:col>32</xdr:col>
      <xdr:colOff>0</xdr:colOff>
      <xdr:row>28</xdr:row>
      <xdr:rowOff>0</xdr:rowOff>
    </xdr:from>
    <xdr:to>
      <xdr:col>32</xdr:col>
      <xdr:colOff>0</xdr:colOff>
      <xdr:row>28</xdr:row>
      <xdr:rowOff>0</xdr:rowOff>
    </xdr:to>
    <xdr:sp>
      <xdr:nvSpPr>
        <xdr:cNvPr id="8538" name="AutoShape 39"/>
        <xdr:cNvSpPr/>
      </xdr:nvSpPr>
      <xdr:spPr>
        <a:xfrm>
          <a:off x="0" y="0"/>
          <a:ext cx="0" cy="0"/>
        </a:xfrm>
        <a:prstGeom prst="star4">
          <a:avLst>
            <a:gd name="adj" fmla="val 12500"/>
          </a:avLst>
        </a:prstGeom>
        <a:solidFill>
          <a:srgbClr val="3333CC"/>
        </a:solidFill>
        <a:ln w="9525" cap="flat" cmpd="sng" algn="ctr">
          <a:solidFill>
            <a:srgbClr val="000000"/>
          </a:solidFill>
          <a:prstDash val="solid"/>
          <a:miter/>
        </a:ln>
      </xdr:spPr>
      <xdr:txBody>
        <a:bodyPr vertOverflow="clip" horzOverflow="clip" wrap="square" lIns="18288" tIns="22860" rIns="0" bIns="0" anchor="t" anchorCtr="0"/>
        <a:p/>
      </xdr:txBody>
    </xdr:sp>
    <xdr:clientData/>
  </xdr:twoCellAnchor>
  <xdr:twoCellAnchor>
    <xdr:from>
      <xdr:col>25</xdr:col>
      <xdr:colOff>1009650</xdr:colOff>
      <xdr:row>28</xdr:row>
      <xdr:rowOff>0</xdr:rowOff>
    </xdr:from>
    <xdr:to>
      <xdr:col>25</xdr:col>
      <xdr:colOff>1009650</xdr:colOff>
      <xdr:row>29</xdr:row>
      <xdr:rowOff>0</xdr:rowOff>
    </xdr:to>
    <xdr:sp>
      <xdr:nvSpPr>
        <xdr:cNvPr id="8539" name="AutoShape 40"/>
        <xdr:cNvSpPr/>
      </xdr:nvSpPr>
      <xdr:spPr>
        <a:xfrm>
          <a:off x="0" y="0"/>
          <a:ext cx="0" cy="0"/>
        </a:xfrm>
        <a:prstGeom prst="star4">
          <a:avLst>
            <a:gd name="adj" fmla="val 12500"/>
          </a:avLst>
        </a:prstGeom>
        <a:solidFill>
          <a:srgbClr val="3333CC"/>
        </a:solidFill>
        <a:ln w="9525" cap="flat" cmpd="sng" algn="ctr">
          <a:solidFill>
            <a:srgbClr val="000000"/>
          </a:solidFill>
          <a:prstDash val="solid"/>
          <a:miter/>
        </a:ln>
      </xdr:spPr>
      <xdr:txBody>
        <a:bodyPr vertOverflow="clip" horzOverflow="clip" wrap="square" lIns="18288" tIns="22860" rIns="0" bIns="0" anchor="t" anchorCtr="0"/>
        <a:p/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0</xdr:colOff>
      <xdr:row>29</xdr:row>
      <xdr:rowOff>0</xdr:rowOff>
    </xdr:to>
    <xdr:sp>
      <xdr:nvSpPr>
        <xdr:cNvPr id="8540" name="AutoShape 41"/>
        <xdr:cNvSpPr/>
      </xdr:nvSpPr>
      <xdr:spPr>
        <a:xfrm>
          <a:off x="0" y="0"/>
          <a:ext cx="0" cy="0"/>
        </a:xfrm>
        <a:prstGeom prst="star4">
          <a:avLst>
            <a:gd name="adj" fmla="val 12500"/>
          </a:avLst>
        </a:prstGeom>
        <a:solidFill>
          <a:srgbClr val="3333CC"/>
        </a:solidFill>
        <a:ln w="9525" cap="flat" cmpd="sng" algn="ctr">
          <a:solidFill>
            <a:srgbClr val="000000"/>
          </a:solidFill>
          <a:prstDash val="solid"/>
          <a:miter/>
        </a:ln>
      </xdr:spPr>
      <xdr:txBody>
        <a:bodyPr vertOverflow="clip" horzOverflow="clip" wrap="square" lIns="18288" tIns="22860" rIns="0" bIns="0" anchor="t" anchorCtr="0"/>
        <a:p/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0</xdr:colOff>
      <xdr:row>29</xdr:row>
      <xdr:rowOff>0</xdr:rowOff>
    </xdr:to>
    <xdr:sp>
      <xdr:nvSpPr>
        <xdr:cNvPr id="8541" name="AutoShape 42"/>
        <xdr:cNvSpPr/>
      </xdr:nvSpPr>
      <xdr:spPr>
        <a:xfrm>
          <a:off x="0" y="0"/>
          <a:ext cx="0" cy="0"/>
        </a:xfrm>
        <a:prstGeom prst="star4">
          <a:avLst>
            <a:gd name="adj" fmla="val 12500"/>
          </a:avLst>
        </a:prstGeom>
        <a:solidFill>
          <a:srgbClr val="3333CC"/>
        </a:solidFill>
        <a:ln w="9525" cap="flat" cmpd="sng" algn="ctr">
          <a:solidFill>
            <a:srgbClr val="000000"/>
          </a:solidFill>
          <a:prstDash val="solid"/>
          <a:miter/>
        </a:ln>
      </xdr:spPr>
      <xdr:txBody>
        <a:bodyPr vertOverflow="clip" horzOverflow="clip" wrap="square" lIns="18288" tIns="22860" rIns="0" bIns="0" anchor="t" anchorCtr="0"/>
        <a:p/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0</xdr:colOff>
      <xdr:row>29</xdr:row>
      <xdr:rowOff>0</xdr:rowOff>
    </xdr:to>
    <xdr:sp>
      <xdr:nvSpPr>
        <xdr:cNvPr id="8542" name="AutoShape 43"/>
        <xdr:cNvSpPr/>
      </xdr:nvSpPr>
      <xdr:spPr>
        <a:xfrm>
          <a:off x="0" y="0"/>
          <a:ext cx="0" cy="0"/>
        </a:xfrm>
        <a:prstGeom prst="star4">
          <a:avLst>
            <a:gd name="adj" fmla="val 12500"/>
          </a:avLst>
        </a:prstGeom>
        <a:solidFill>
          <a:srgbClr val="3333CC"/>
        </a:solidFill>
        <a:ln w="9525" cap="flat" cmpd="sng" algn="ctr">
          <a:solidFill>
            <a:srgbClr val="000000"/>
          </a:solidFill>
          <a:prstDash val="solid"/>
          <a:miter/>
        </a:ln>
      </xdr:spPr>
      <xdr:txBody>
        <a:bodyPr vertOverflow="clip" horzOverflow="clip" wrap="square" lIns="18288" tIns="22860" rIns="0" bIns="0" anchor="t" anchorCtr="0"/>
        <a:p/>
      </xdr:txBody>
    </xdr:sp>
    <xdr:clientData/>
  </xdr:twoCellAnchor>
  <xdr:twoCellAnchor>
    <xdr:from>
      <xdr:col>35</xdr:col>
      <xdr:colOff>0</xdr:colOff>
      <xdr:row>28</xdr:row>
      <xdr:rowOff>0</xdr:rowOff>
    </xdr:from>
    <xdr:to>
      <xdr:col>35</xdr:col>
      <xdr:colOff>0</xdr:colOff>
      <xdr:row>28</xdr:row>
      <xdr:rowOff>0</xdr:rowOff>
    </xdr:to>
    <xdr:sp>
      <xdr:nvSpPr>
        <xdr:cNvPr id="8543" name="AutoShape 28"/>
        <xdr:cNvSpPr/>
      </xdr:nvSpPr>
      <xdr:spPr>
        <a:xfrm>
          <a:off x="0" y="0"/>
          <a:ext cx="0" cy="0"/>
        </a:xfrm>
        <a:prstGeom prst="star4">
          <a:avLst>
            <a:gd name="adj" fmla="val 12500"/>
          </a:avLst>
        </a:prstGeom>
        <a:solidFill>
          <a:srgbClr val="3333CC"/>
        </a:solidFill>
        <a:ln w="9525" cap="flat" cmpd="sng" algn="ctr">
          <a:solidFill>
            <a:srgbClr val="000000"/>
          </a:solidFill>
          <a:prstDash val="solid"/>
          <a:miter/>
        </a:ln>
      </xdr:spPr>
      <xdr:txBody>
        <a:bodyPr vertOverflow="clip" horzOverflow="clip" wrap="square" lIns="18288" tIns="22860" rIns="0" bIns="0" anchor="t" anchorCtr="0"/>
        <a:p/>
      </xdr:txBody>
    </xdr:sp>
    <xdr:clientData/>
  </xdr:twoCellAnchor>
  <xdr:twoCellAnchor>
    <xdr:from>
      <xdr:col>35</xdr:col>
      <xdr:colOff>0</xdr:colOff>
      <xdr:row>28</xdr:row>
      <xdr:rowOff>0</xdr:rowOff>
    </xdr:from>
    <xdr:to>
      <xdr:col>35</xdr:col>
      <xdr:colOff>0</xdr:colOff>
      <xdr:row>28</xdr:row>
      <xdr:rowOff>0</xdr:rowOff>
    </xdr:to>
    <xdr:sp>
      <xdr:nvSpPr>
        <xdr:cNvPr id="8544" name="AutoShape 39"/>
        <xdr:cNvSpPr/>
      </xdr:nvSpPr>
      <xdr:spPr>
        <a:xfrm>
          <a:off x="0" y="0"/>
          <a:ext cx="0" cy="0"/>
        </a:xfrm>
        <a:prstGeom prst="star4">
          <a:avLst>
            <a:gd name="adj" fmla="val 12500"/>
          </a:avLst>
        </a:prstGeom>
        <a:solidFill>
          <a:srgbClr val="3333CC"/>
        </a:solidFill>
        <a:ln w="9525" cap="flat" cmpd="sng" algn="ctr">
          <a:solidFill>
            <a:srgbClr val="000000"/>
          </a:solidFill>
          <a:prstDash val="solid"/>
          <a:miter/>
        </a:ln>
      </xdr:spPr>
      <xdr:txBody>
        <a:bodyPr vertOverflow="clip" horzOverflow="clip" wrap="square" lIns="18288" tIns="22860" rIns="0" bIns="0" anchor="t" anchorCtr="0"/>
        <a:p/>
      </xdr:txBody>
    </xdr:sp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723900</xdr:colOff>
      <xdr:row>3</xdr:row>
      <xdr:rowOff>38100</xdr:rowOff>
    </xdr:from>
    <xdr:to>
      <xdr:col>11</xdr:col>
      <xdr:colOff>971550</xdr:colOff>
      <xdr:row>6</xdr:row>
      <xdr:rowOff>104775</xdr:rowOff>
    </xdr:to>
    <xdr:sp>
      <xdr:nvSpPr>
        <xdr:cNvPr id="3192" name="AutoShape 81"/>
        <xdr:cNvSpPr/>
      </xdr:nvSpPr>
      <xdr:spPr>
        <a:xfrm>
          <a:off x="0" y="0"/>
          <a:ext cx="0" cy="0"/>
        </a:xfrm>
        <a:prstGeom prst="wedgeRoundRectCallout">
          <a:avLst>
            <a:gd name="adj1" fmla="val 30744"/>
            <a:gd name="adj2" fmla="val -87334"/>
            <a:gd name="adj3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</a:ln>
      </xdr:spPr>
      <x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>
          <a:pPr algn="ctr" rtl="0">
            <a:defRPr sz="1000"/>
          </a:pPr>
          <a:r>
            <a:rPr lang="ru-RU" sz="1000" b="0" i="0" u="none" strike="noStrike" baseline="0">
              <a:solidFill>
                <a:srgbClr val="010000"/>
              </a:solidFill>
              <a:latin typeface="Times New Roman Cyr"/>
              <a:cs typeface="Times New Roman Cyr"/>
            </a:rPr>
            <a:t>Объем дотаций на поддержку мер по обеспечению сбалансированности бюджетов поселений за счет субвенций из областного бюджета</a:t>
          </a:r>
        </a:p>
        <a:p>
          <a:pPr algn="ctr" rtl="0">
            <a:defRPr sz="1000"/>
          </a:pPr>
          <a:endParaRPr lang="ru-RU" sz="1000" b="0" i="0" u="none" strike="noStrike" baseline="0">
            <a:solidFill>
              <a:srgbClr val="010000"/>
            </a:solidFill>
            <a:latin typeface="Times New Roman Cyr"/>
            <a:cs typeface="Times New Roman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4.bin" /><Relationship Id="flId2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tabColor tint="0.799981688894314" theme="9"/>
  </sheetPr>
  <dimension ref="A1:AF26"/>
  <sheetViews>
    <sheetView topLeftCell="B1" zoomScaleNormal="100" zoomScaleSheetLayoutView="85" workbookViewId="0">
      <selection activeCell="B5" sqref="B5"/>
    </sheetView>
  </sheetViews>
  <sheetFormatPr defaultColWidth="8.83203125" defaultRowHeight="12.75"/>
  <cols>
    <col min="1" max="1" width="5.1640625" style="1" customWidth="1"/>
    <col min="2" max="2" width="24.6640625" style="1" customWidth="1"/>
    <col min="3" max="3" width="14" style="1" customWidth="1"/>
    <col min="4" max="4" width="13.5" style="1" customWidth="1"/>
    <col min="5" max="5" width="13.6640625" style="1" customWidth="1"/>
    <col min="6" max="6" width="16.1640625" style="1" customWidth="1"/>
    <col min="7" max="7" width="14.1640625" style="1" customWidth="1"/>
    <col min="8" max="8" width="12.83203125" style="1" customWidth="1"/>
    <col min="9" max="9" width="18.5" style="1" customWidth="1"/>
    <col min="10" max="10" width="16" style="1" customWidth="1"/>
    <col min="11" max="11" width="14.6640625" style="1" customWidth="1"/>
    <col min="12" max="12" width="22.83203125" style="1" customWidth="1"/>
    <col min="13" max="13" width="19.1640625" style="1" customWidth="1"/>
    <col min="14" max="14" width="20" style="1" customWidth="1"/>
    <col min="15" max="15" width="18.33203125" style="1" customWidth="1"/>
    <col min="16" max="32" width="8.83203125" style="7"/>
    <col min="33" max="16384" width="8.83203125" style="1"/>
  </cols>
  <sheetData>
    <row r="1" s="84" customFormat="1" ht="18.75">
      <c r="A1" s="81"/>
      <c r="B1" s="82"/>
      <c r="C1" s="83"/>
      <c r="K1" s="85"/>
      <c r="N1" s="87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="84" customFormat="1" ht="17.65" customHeight="1">
      <c r="A2" s="213"/>
      <c r="B2" s="213"/>
      <c r="C2" s="112" t="s">
        <v>103</v>
      </c>
      <c r="D2" s="110"/>
      <c r="E2" s="110"/>
      <c r="F2" s="110"/>
      <c r="G2" s="110"/>
      <c r="H2" s="110"/>
      <c r="I2" s="89"/>
      <c r="J2" s="90">
        <f>(F24+L2)/F24</f>
        <v>1.0363943131115245</v>
      </c>
      <c r="K2" s="89"/>
      <c r="L2" s="161">
        <v>371.1</v>
      </c>
      <c r="M2" s="92"/>
      <c r="N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</row>
    <row r="3" s="84" customFormat="1" ht="17.65" customHeight="1">
      <c r="A3" s="109"/>
      <c r="B3" s="109"/>
      <c r="C3" s="112" t="s">
        <v>104</v>
      </c>
      <c r="D3" s="110"/>
      <c r="E3" s="110"/>
      <c r="F3" s="110"/>
      <c r="G3" s="110"/>
      <c r="H3" s="110"/>
      <c r="I3" s="89"/>
      <c r="J3" s="88"/>
      <c r="K3" s="88"/>
      <c r="L3" s="88"/>
      <c r="M3" s="92"/>
      <c r="N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</row>
    <row r="4" s="84" customFormat="1" ht="17.65" customHeight="1">
      <c r="A4" s="109"/>
      <c r="B4" s="109"/>
      <c r="C4" s="112" t="s">
        <v>159</v>
      </c>
      <c r="D4" s="110"/>
      <c r="E4" s="110"/>
      <c r="F4" s="110"/>
      <c r="G4" s="110"/>
      <c r="H4" s="110"/>
      <c r="I4" s="89"/>
      <c r="J4" s="88"/>
      <c r="K4" s="88"/>
      <c r="L4" s="88"/>
      <c r="M4" s="92"/>
      <c r="N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</row>
    <row r="5" s="84" customFormat="1" ht="17.65" customHeight="1">
      <c r="A5" s="109"/>
      <c r="B5" s="109"/>
      <c r="C5" s="112" t="s">
        <v>105</v>
      </c>
      <c r="D5" s="110"/>
      <c r="E5" s="110"/>
      <c r="F5" s="110"/>
      <c r="G5" s="110"/>
      <c r="H5" s="110"/>
      <c r="I5" s="89"/>
      <c r="J5" s="88"/>
      <c r="K5" s="88"/>
      <c r="L5" s="88"/>
      <c r="M5" s="92"/>
      <c r="N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</row>
    <row r="6" s="84" customFormat="1" ht="17.65" customHeight="1">
      <c r="A6" s="109"/>
      <c r="B6" s="109"/>
      <c r="C6" s="212" t="s">
        <v>155</v>
      </c>
      <c r="D6" s="212"/>
      <c r="E6" s="212"/>
      <c r="F6" s="212"/>
      <c r="G6" s="212"/>
      <c r="H6" s="110"/>
      <c r="I6" s="89"/>
      <c r="J6" s="88"/>
      <c r="K6" s="88"/>
      <c r="L6" s="88"/>
      <c r="M6" s="92"/>
      <c r="N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</row>
    <row r="7" s="84" customFormat="1" ht="15.75" customHeight="1">
      <c r="A7" s="2" t="s">
        <v>9</v>
      </c>
      <c r="B7" s="2"/>
      <c r="C7" s="111"/>
      <c r="D7" s="111"/>
      <c r="E7" s="111"/>
      <c r="F7" s="111"/>
      <c r="G7" s="111"/>
      <c r="H7" s="111"/>
      <c r="I7" s="93"/>
      <c r="J7" s="88"/>
      <c r="K7" s="93"/>
      <c r="L7" s="93"/>
      <c r="M7" s="93"/>
      <c r="N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</row>
    <row r="8" s="84" customFormat="1" ht="13.15" customHeight="1">
      <c r="A8" s="210" t="s">
        <v>1</v>
      </c>
      <c r="B8" s="210" t="s">
        <v>2</v>
      </c>
      <c r="C8" s="214" t="s">
        <v>161</v>
      </c>
      <c r="D8" s="210" t="s">
        <v>3</v>
      </c>
      <c r="E8" s="210" t="s">
        <v>22</v>
      </c>
      <c r="F8" s="210" t="s">
        <v>20</v>
      </c>
      <c r="G8" s="204" t="s">
        <v>23</v>
      </c>
      <c r="H8" s="210" t="s">
        <v>19</v>
      </c>
      <c r="I8" s="210" t="s">
        <v>109</v>
      </c>
      <c r="J8" s="210" t="s">
        <v>21</v>
      </c>
      <c r="K8" s="210" t="s">
        <v>106</v>
      </c>
      <c r="L8" s="10">
        <v>1</v>
      </c>
      <c r="M8" s="210" t="s">
        <v>146</v>
      </c>
      <c r="N8" s="204" t="s">
        <v>108</v>
      </c>
      <c r="O8" s="204" t="s">
        <v>119</v>
      </c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</row>
    <row r="9" s="84" customFormat="1" ht="13.15" customHeight="1">
      <c r="A9" s="210"/>
      <c r="B9" s="210"/>
      <c r="C9" s="214"/>
      <c r="D9" s="210"/>
      <c r="E9" s="210"/>
      <c r="F9" s="210"/>
      <c r="G9" s="204"/>
      <c r="H9" s="210"/>
      <c r="I9" s="210"/>
      <c r="J9" s="210"/>
      <c r="K9" s="210"/>
      <c r="L9" s="204" t="s">
        <v>107</v>
      </c>
      <c r="M9" s="210"/>
      <c r="N9" s="204"/>
      <c r="O9" s="204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</row>
    <row r="10" s="84" customFormat="1" ht="112.5" customHeight="1">
      <c r="A10" s="210"/>
      <c r="B10" s="210"/>
      <c r="C10" s="214"/>
      <c r="D10" s="210"/>
      <c r="E10" s="210"/>
      <c r="F10" s="210"/>
      <c r="G10" s="204"/>
      <c r="H10" s="210"/>
      <c r="I10" s="210"/>
      <c r="J10" s="210"/>
      <c r="K10" s="210"/>
      <c r="L10" s="205"/>
      <c r="M10" s="210"/>
      <c r="N10" s="204"/>
      <c r="O10" s="204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</row>
    <row r="11" s="94" customFormat="1" ht="27" customHeight="1">
      <c r="A11" s="206" t="s">
        <v>41</v>
      </c>
      <c r="B11" s="207"/>
      <c r="C11" s="21">
        <v>1</v>
      </c>
      <c r="D11" s="21">
        <v>2</v>
      </c>
      <c r="E11" s="21">
        <v>3</v>
      </c>
      <c r="F11" s="21">
        <v>4</v>
      </c>
      <c r="G11" s="21" t="s">
        <v>38</v>
      </c>
      <c r="H11" s="21" t="s">
        <v>39</v>
      </c>
      <c r="I11" s="21" t="s">
        <v>17</v>
      </c>
      <c r="J11" s="21" t="s">
        <v>144</v>
      </c>
      <c r="K11" s="21" t="s">
        <v>18</v>
      </c>
      <c r="L11" s="21" t="s">
        <v>42</v>
      </c>
      <c r="M11" s="21" t="s">
        <v>37</v>
      </c>
      <c r="N11" s="21" t="s">
        <v>99</v>
      </c>
      <c r="O11" s="21" t="s">
        <v>100</v>
      </c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</row>
    <row r="12" s="84" customFormat="1" ht="25.5">
      <c r="A12" s="208"/>
      <c r="B12" s="209"/>
      <c r="C12" s="99" t="s">
        <v>40</v>
      </c>
      <c r="D12" s="99" t="s">
        <v>12</v>
      </c>
      <c r="E12" s="99" t="s">
        <v>13</v>
      </c>
      <c r="F12" s="100"/>
      <c r="G12" s="101"/>
      <c r="H12" s="101"/>
      <c r="I12" s="101"/>
      <c r="J12" s="99"/>
      <c r="K12" s="101"/>
      <c r="L12" s="102">
        <f>ROUND(L2*L8,1)</f>
        <v>371.1</v>
      </c>
      <c r="M12" s="103"/>
      <c r="N12" s="104"/>
      <c r="O12" s="104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</row>
    <row r="13" s="7" customFormat="1" ht="18" customHeight="1">
      <c r="A13" s="105">
        <v>1</v>
      </c>
      <c r="B13" s="18" t="s">
        <v>149</v>
      </c>
      <c r="C13" s="134">
        <v>4097</v>
      </c>
      <c r="D13" s="14">
        <f>'ИНП 2025'!U9</f>
        <v>0.92334</v>
      </c>
      <c r="E13" s="14">
        <f>'ИБР 2025'!AR9</f>
        <v>0.72991</v>
      </c>
      <c r="F13" s="16">
        <f>'ИНП 2025'!T9</f>
        <v>6071.6309999999994</v>
      </c>
      <c r="G13" s="17">
        <f>F13/E13</f>
        <v>8318.3282870490875</v>
      </c>
      <c r="H13" s="20">
        <f>F13/C13</f>
        <v>1.4819699780327067</v>
      </c>
      <c r="I13" s="13">
        <f>D13/E13</f>
        <v>1.2650052746228988</v>
      </c>
      <c r="J13" s="114">
        <f>IF(I13&lt;$J$2,$J$2*($J$2-I13)*E13*C13,0)</f>
        <v>0</v>
      </c>
      <c r="K13" s="15">
        <f>J13/$J$24</f>
        <v>0</v>
      </c>
      <c r="L13" s="174">
        <f>ROUND($L$12*K13/$K$24,1)</f>
        <v>0</v>
      </c>
      <c r="M13" s="13">
        <f>I13+L13/(C13*E13*$J$2)</f>
        <v>1.2650052746228988</v>
      </c>
      <c r="N13" s="117">
        <f>ROUND((G13+L13),1)</f>
        <v>8318.3</v>
      </c>
      <c r="O13" s="118">
        <f>ROUND(N13/C13,3)</f>
        <v>2.03</v>
      </c>
    </row>
    <row r="14" s="7" customFormat="1" ht="18.75">
      <c r="A14" s="106">
        <v>2</v>
      </c>
      <c r="B14" s="18" t="s">
        <v>150</v>
      </c>
      <c r="C14" s="134">
        <v>1630</v>
      </c>
      <c r="D14" s="14">
        <f>'ИНП 2025'!U10</f>
        <v>0.99872</v>
      </c>
      <c r="E14" s="14">
        <f>'ИБР 2025'!AR10</f>
        <v>1.4905</v>
      </c>
      <c r="F14" s="16">
        <f>'ИНП 2025'!T10</f>
        <v>2612.8199999999997</v>
      </c>
      <c r="G14" s="17">
        <f>F14/E14</f>
        <v>1752.9822207312982</v>
      </c>
      <c r="H14" s="20">
        <f>F14/C14</f>
        <v>1.6029570552147237</v>
      </c>
      <c r="I14" s="13">
        <f>D14/E14</f>
        <v>0.6700570278430058</v>
      </c>
      <c r="J14" s="114">
        <f>IF(I14&lt;$J$2,$J$2*($J$2-I14)*E14*C14,0)</f>
        <v>922.41366640182775</v>
      </c>
      <c r="K14" s="15">
        <f>J14/$J$24</f>
        <v>0.972851548861547</v>
      </c>
      <c r="L14" s="174">
        <f>ROUND($L$12*K14/$K$24,1)</f>
        <v>361</v>
      </c>
      <c r="M14" s="13">
        <f>I14+L14/(C14*E14*$J$2)</f>
        <v>0.81342845088122939</v>
      </c>
      <c r="N14" s="117">
        <f>ROUND((G14+L14),1)</f>
        <v>2114</v>
      </c>
      <c r="O14" s="118">
        <f>ROUND(N14/C14,3)</f>
        <v>1.297</v>
      </c>
    </row>
    <row r="15" s="7" customFormat="1" ht="16.5" customHeight="1">
      <c r="A15" s="106">
        <v>3</v>
      </c>
      <c r="B15" s="18" t="s">
        <v>151</v>
      </c>
      <c r="C15" s="134">
        <v>626</v>
      </c>
      <c r="D15" s="14">
        <f>'ИНП 2025'!U11</f>
        <v>1.50507</v>
      </c>
      <c r="E15" s="14">
        <f>'ИБР 2025'!AR11</f>
        <v>1.4905</v>
      </c>
      <c r="F15" s="16">
        <f>'ИНП 2025'!T11</f>
        <v>1512.197</v>
      </c>
      <c r="G15" s="17">
        <f>F15/E15</f>
        <v>1014.5568601140557</v>
      </c>
      <c r="H15" s="20">
        <f>F15/C15</f>
        <v>2.4156501597444087</v>
      </c>
      <c r="I15" s="13">
        <f>D15/E15</f>
        <v>1.0097752432069775</v>
      </c>
      <c r="J15" s="114">
        <f>IF(I15&lt;$J$2,$J$2*($J$2-I15)*E15*C15,0)</f>
        <v>25.740928696732933</v>
      </c>
      <c r="K15" s="15">
        <f>J15/$J$24</f>
        <v>0.027148451138452968</v>
      </c>
      <c r="L15" s="174">
        <f>ROUND($L$12*K15/$K$24,1)</f>
        <v>10.1</v>
      </c>
      <c r="M15" s="13">
        <f>I15+L15/(C15*E15*$J$2)</f>
        <v>1.0202198005577792</v>
      </c>
      <c r="N15" s="117">
        <f>ROUND((G15+L15),1)</f>
        <v>1024.7</v>
      </c>
      <c r="O15" s="118">
        <f>ROUND(N15/C15,3)</f>
        <v>1.637</v>
      </c>
    </row>
    <row r="16" s="19" customFormat="1" ht="16.5" customHeight="1" hidden="1">
      <c r="A16" s="107">
        <v>4</v>
      </c>
      <c r="B16" s="18" t="s">
        <v>44</v>
      </c>
      <c r="C16" s="134">
        <f>'ИНП 2025'!C12</f>
        <v>0</v>
      </c>
      <c r="D16" s="14" t="e">
        <f>'ИНП 2025'!U12</f>
        <v>#DIV/0!</v>
      </c>
      <c r="E16" s="14" t="e">
        <f>'ИБР 2025'!AR12</f>
        <v>#DIV/0!</v>
      </c>
      <c r="F16" s="16">
        <f>'ИНП 2025'!T12</f>
        <v>0</v>
      </c>
      <c r="G16" s="26" t="e">
        <f>F16/E16</f>
        <v>#DIV/0!</v>
      </c>
      <c r="H16" s="27" t="e">
        <f>F16/C16</f>
        <v>#DIV/0!</v>
      </c>
      <c r="I16" s="28" t="e">
        <f>D16/E16</f>
        <v>#DIV/0!</v>
      </c>
      <c r="J16" s="114" t="e">
        <f>IF(I16&lt;$J$2,$J$2*($J$2-I16)*E16*C16,0)</f>
        <v>#DIV/0!</v>
      </c>
      <c r="K16" s="15" t="e">
        <f>J16/$J$24</f>
        <v>#DIV/0!</v>
      </c>
      <c r="L16" s="175" t="e">
        <f>ROUND($L$12*K16/$K$24,0)</f>
        <v>#DIV/0!</v>
      </c>
      <c r="M16" s="13" t="e">
        <f>I16+L16/(C16*E16*$J$2)</f>
        <v>#DIV/0!</v>
      </c>
      <c r="N16" s="117" t="e">
        <f>ROUND((G16+L16),1)</f>
        <v>#DIV/0!</v>
      </c>
      <c r="O16" s="118" t="e">
        <f>ROUND(N16/C16,3)</f>
        <v>#DIV/0!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="19" customFormat="1" ht="16.5" customHeight="1" hidden="1">
      <c r="A17" s="108">
        <v>5</v>
      </c>
      <c r="B17" s="18" t="s">
        <v>45</v>
      </c>
      <c r="C17" s="134">
        <f>'ИНП 2025'!C13</f>
        <v>0</v>
      </c>
      <c r="D17" s="14" t="e">
        <f>'ИНП 2025'!U13</f>
        <v>#DIV/0!</v>
      </c>
      <c r="E17" s="14" t="e">
        <f>'ИБР 2025'!AR13</f>
        <v>#DIV/0!</v>
      </c>
      <c r="F17" s="16">
        <f>'ИНП 2025'!T13</f>
        <v>0</v>
      </c>
      <c r="G17" s="26" t="e">
        <f>F17/E17</f>
        <v>#DIV/0!</v>
      </c>
      <c r="H17" s="27" t="e">
        <f>F17/C17</f>
        <v>#DIV/0!</v>
      </c>
      <c r="I17" s="28" t="e">
        <f>D17/E17</f>
        <v>#DIV/0!</v>
      </c>
      <c r="J17" s="114" t="e">
        <f>IF(I17&lt;$J$2,$J$2*($J$2-I17)*E17*C17,0)</f>
        <v>#DIV/0!</v>
      </c>
      <c r="K17" s="15" t="e">
        <f>J17/$J$24</f>
        <v>#DIV/0!</v>
      </c>
      <c r="L17" s="175" t="e">
        <f>ROUND($L$12*K17/$K$24,0)</f>
        <v>#DIV/0!</v>
      </c>
      <c r="M17" s="13" t="e">
        <f>I17+L17/(C17*E17*$J$2)</f>
        <v>#DIV/0!</v>
      </c>
      <c r="N17" s="117" t="e">
        <f>ROUND((G17+L17),1)</f>
        <v>#DIV/0!</v>
      </c>
      <c r="O17" s="118" t="e">
        <f>ROUND(N17/C17,3)</f>
        <v>#DIV/0!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="19" customFormat="1" ht="16.5" customHeight="1" hidden="1">
      <c r="A18" s="108">
        <v>6</v>
      </c>
      <c r="B18" s="18" t="s">
        <v>46</v>
      </c>
      <c r="C18" s="134">
        <f>'ИНП 2025'!C14</f>
        <v>0</v>
      </c>
      <c r="D18" s="14" t="e">
        <f>'ИНП 2025'!U14</f>
        <v>#DIV/0!</v>
      </c>
      <c r="E18" s="14" t="e">
        <f>'ИБР 2025'!AR14</f>
        <v>#DIV/0!</v>
      </c>
      <c r="F18" s="16">
        <f>'ИНП 2025'!T14</f>
        <v>0</v>
      </c>
      <c r="G18" s="26" t="e">
        <f>F18/E18</f>
        <v>#DIV/0!</v>
      </c>
      <c r="H18" s="27" t="e">
        <f>F18/C18</f>
        <v>#DIV/0!</v>
      </c>
      <c r="I18" s="28" t="e">
        <f>D18/E18</f>
        <v>#DIV/0!</v>
      </c>
      <c r="J18" s="114" t="e">
        <f>IF(I18&lt;$J$2,$J$2*($J$2-I18)*E18*C18,0)</f>
        <v>#DIV/0!</v>
      </c>
      <c r="K18" s="15" t="e">
        <f>J18/$J$24</f>
        <v>#DIV/0!</v>
      </c>
      <c r="L18" s="175" t="e">
        <f>ROUND($L$12*K18/$K$24,0)</f>
        <v>#DIV/0!</v>
      </c>
      <c r="M18" s="13" t="e">
        <f>I18+L18/(C18*E18*$J$2)</f>
        <v>#DIV/0!</v>
      </c>
      <c r="N18" s="117" t="e">
        <f>ROUND((G18+L18),1)</f>
        <v>#DIV/0!</v>
      </c>
      <c r="O18" s="118" t="e">
        <f>ROUND(N18/C18,3)</f>
        <v>#DIV/0!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="19" customFormat="1" ht="16.5" customHeight="1" hidden="1">
      <c r="A19" s="107">
        <v>7</v>
      </c>
      <c r="B19" s="18" t="s">
        <v>47</v>
      </c>
      <c r="C19" s="134">
        <f>'ИНП 2025'!C15</f>
        <v>0</v>
      </c>
      <c r="D19" s="14" t="e">
        <f>'ИНП 2025'!U15</f>
        <v>#DIV/0!</v>
      </c>
      <c r="E19" s="14" t="e">
        <f>'ИБР 2025'!AR15</f>
        <v>#DIV/0!</v>
      </c>
      <c r="F19" s="16">
        <f>'ИНП 2025'!T15</f>
        <v>0</v>
      </c>
      <c r="G19" s="26" t="e">
        <f>F19/E19</f>
        <v>#DIV/0!</v>
      </c>
      <c r="H19" s="27" t="e">
        <f>F19/C19</f>
        <v>#DIV/0!</v>
      </c>
      <c r="I19" s="28" t="e">
        <f>D19/E19</f>
        <v>#DIV/0!</v>
      </c>
      <c r="J19" s="114" t="e">
        <f>IF(I19&lt;$J$2,$J$2*($J$2-I19)*E19*C19,0)</f>
        <v>#DIV/0!</v>
      </c>
      <c r="K19" s="15" t="e">
        <f>J19/$J$24</f>
        <v>#DIV/0!</v>
      </c>
      <c r="L19" s="175" t="e">
        <f>ROUND($L$12*K19/$K$24,0)</f>
        <v>#DIV/0!</v>
      </c>
      <c r="M19" s="13" t="e">
        <f>I19+L19/(C19*E19*$J$2)</f>
        <v>#DIV/0!</v>
      </c>
      <c r="N19" s="117" t="e">
        <f>ROUND((G19+L19),1)</f>
        <v>#DIV/0!</v>
      </c>
      <c r="O19" s="118" t="e">
        <f>ROUND(N19/C19,3)</f>
        <v>#DIV/0!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="19" customFormat="1" ht="16.5" customHeight="1" hidden="1">
      <c r="A20" s="108">
        <v>8</v>
      </c>
      <c r="B20" s="18" t="s">
        <v>48</v>
      </c>
      <c r="C20" s="134">
        <f>'ИНП 2025'!C16</f>
        <v>0</v>
      </c>
      <c r="D20" s="14" t="e">
        <f>'ИНП 2025'!U16</f>
        <v>#DIV/0!</v>
      </c>
      <c r="E20" s="14" t="e">
        <f>'ИБР 2025'!AR16</f>
        <v>#DIV/0!</v>
      </c>
      <c r="F20" s="16">
        <f>'ИНП 2025'!T16</f>
        <v>0</v>
      </c>
      <c r="G20" s="26" t="e">
        <f>F20/E20</f>
        <v>#DIV/0!</v>
      </c>
      <c r="H20" s="27" t="e">
        <f>F20/C20</f>
        <v>#DIV/0!</v>
      </c>
      <c r="I20" s="28" t="e">
        <f>D20/E20</f>
        <v>#DIV/0!</v>
      </c>
      <c r="J20" s="114" t="e">
        <f>IF(I20&lt;$J$2,$J$2*($J$2-I20)*E20*C20,0)</f>
        <v>#DIV/0!</v>
      </c>
      <c r="K20" s="15" t="e">
        <f>J20/$J$24</f>
        <v>#DIV/0!</v>
      </c>
      <c r="L20" s="175" t="e">
        <f>ROUND($L$12*K20/$K$24,0)</f>
        <v>#DIV/0!</v>
      </c>
      <c r="M20" s="13" t="e">
        <f>I20+L20/(C20*E20*$J$2)</f>
        <v>#DIV/0!</v>
      </c>
      <c r="N20" s="117" t="e">
        <f>ROUND((G20+L20),1)</f>
        <v>#DIV/0!</v>
      </c>
      <c r="O20" s="118" t="e">
        <f>ROUND(N20/C20,3)</f>
        <v>#DIV/0!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="19" customFormat="1" ht="16.5" customHeight="1" hidden="1">
      <c r="A21" s="108">
        <v>9</v>
      </c>
      <c r="B21" s="18" t="s">
        <v>49</v>
      </c>
      <c r="C21" s="134">
        <f>'ИНП 2025'!C17</f>
        <v>0</v>
      </c>
      <c r="D21" s="14" t="e">
        <f>'ИНП 2025'!U17</f>
        <v>#DIV/0!</v>
      </c>
      <c r="E21" s="14" t="e">
        <f>'ИБР 2025'!AR17</f>
        <v>#DIV/0!</v>
      </c>
      <c r="F21" s="16">
        <f>'ИНП 2025'!T17</f>
        <v>0</v>
      </c>
      <c r="G21" s="26" t="e">
        <f>F21/E21</f>
        <v>#DIV/0!</v>
      </c>
      <c r="H21" s="27" t="e">
        <f>F21/C21</f>
        <v>#DIV/0!</v>
      </c>
      <c r="I21" s="28" t="e">
        <f>D21/E21</f>
        <v>#DIV/0!</v>
      </c>
      <c r="J21" s="114" t="e">
        <f>IF(I21&lt;$J$2,$J$2*($J$2-I21)*E21*C21,0)</f>
        <v>#DIV/0!</v>
      </c>
      <c r="K21" s="15" t="e">
        <f>J21/$J$24</f>
        <v>#DIV/0!</v>
      </c>
      <c r="L21" s="175" t="e">
        <f>ROUND($L$12*K21/$K$24,0)</f>
        <v>#DIV/0!</v>
      </c>
      <c r="M21" s="13" t="e">
        <f>I21+L21/(C21*E21*$J$2)</f>
        <v>#DIV/0!</v>
      </c>
      <c r="N21" s="117" t="e">
        <f>ROUND((G21+L21),1)</f>
        <v>#DIV/0!</v>
      </c>
      <c r="O21" s="118" t="e">
        <f>ROUND(N21/C21,3)</f>
        <v>#DIV/0!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="19" customFormat="1" ht="16.5" customHeight="1" hidden="1">
      <c r="A22" s="107">
        <v>10</v>
      </c>
      <c r="B22" s="18" t="s">
        <v>50</v>
      </c>
      <c r="C22" s="134">
        <f>'ИНП 2025'!C18</f>
        <v>0</v>
      </c>
      <c r="D22" s="14" t="e">
        <f>'ИНП 2025'!U18</f>
        <v>#DIV/0!</v>
      </c>
      <c r="E22" s="14" t="e">
        <f>'ИБР 2025'!AR18</f>
        <v>#DIV/0!</v>
      </c>
      <c r="F22" s="16">
        <f>'ИНП 2025'!T18</f>
        <v>0</v>
      </c>
      <c r="G22" s="26" t="e">
        <f>F22/E22</f>
        <v>#DIV/0!</v>
      </c>
      <c r="H22" s="27" t="e">
        <f>F22/C22</f>
        <v>#DIV/0!</v>
      </c>
      <c r="I22" s="28" t="e">
        <f>D22/E22</f>
        <v>#DIV/0!</v>
      </c>
      <c r="J22" s="114" t="e">
        <f>IF(I22&lt;$J$2,$J$2*($J$2-I22)*E22*C22,0)</f>
        <v>#DIV/0!</v>
      </c>
      <c r="K22" s="15" t="e">
        <f>J22/$J$24</f>
        <v>#DIV/0!</v>
      </c>
      <c r="L22" s="175" t="e">
        <f>ROUND($L$12*K22/$K$24,0)</f>
        <v>#DIV/0!</v>
      </c>
      <c r="M22" s="13" t="e">
        <f>I22+L22/(C22*E22*$J$2)</f>
        <v>#DIV/0!</v>
      </c>
      <c r="N22" s="117" t="e">
        <f>ROUND((G22+L22),1)</f>
        <v>#DIV/0!</v>
      </c>
      <c r="O22" s="118" t="e">
        <f>ROUND(N22/C22,3)</f>
        <v>#DIV/0!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="19" customFormat="1" ht="16.5" customHeight="1" hidden="1">
      <c r="A23" s="108">
        <v>11</v>
      </c>
      <c r="B23" s="18" t="s">
        <v>51</v>
      </c>
      <c r="C23" s="134">
        <f>'ИНП 2025'!C19</f>
        <v>0</v>
      </c>
      <c r="D23" s="14" t="e">
        <f>'ИНП 2025'!U19</f>
        <v>#DIV/0!</v>
      </c>
      <c r="E23" s="14" t="e">
        <f>'ИБР 2025'!AR19</f>
        <v>#DIV/0!</v>
      </c>
      <c r="F23" s="16">
        <f>'ИНП 2025'!T19</f>
        <v>0</v>
      </c>
      <c r="G23" s="26" t="e">
        <f>F23/E23</f>
        <v>#DIV/0!</v>
      </c>
      <c r="H23" s="27" t="e">
        <f>F23/C23</f>
        <v>#DIV/0!</v>
      </c>
      <c r="I23" s="28" t="e">
        <f>D23/E23</f>
        <v>#DIV/0!</v>
      </c>
      <c r="J23" s="114" t="e">
        <f>IF(I23&lt;$J$2,$J$2*($J$2-I23)*E23*C23,0)</f>
        <v>#DIV/0!</v>
      </c>
      <c r="K23" s="15" t="e">
        <f>J23/$J$24</f>
        <v>#DIV/0!</v>
      </c>
      <c r="L23" s="175" t="e">
        <f>ROUND($L$12*K23/$K$24,0)</f>
        <v>#DIV/0!</v>
      </c>
      <c r="M23" s="13" t="e">
        <f>I23+L23/(C23*E23*$J$2)</f>
        <v>#DIV/0!</v>
      </c>
      <c r="N23" s="117" t="e">
        <f>ROUND((G23+L23),1)</f>
        <v>#DIV/0!</v>
      </c>
      <c r="O23" s="118" t="e">
        <f>ROUND(N23/C23,3)</f>
        <v>#DIV/0!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ht="18.75">
      <c r="A24" s="211" t="s">
        <v>0</v>
      </c>
      <c r="B24" s="211"/>
      <c r="C24" s="135">
        <f>SUM(C13:C23)</f>
        <v>6353</v>
      </c>
      <c r="D24" s="116">
        <f>'ИНП 2025'!U20</f>
        <v>1</v>
      </c>
      <c r="E24" s="116">
        <f>'ИБР 2025'!AR20</f>
        <v>1</v>
      </c>
      <c r="F24" s="22">
        <f>SUM(F13:F23)</f>
        <v>10196.648</v>
      </c>
      <c r="G24" s="22">
        <f>G13+G14+G15</f>
        <v>11085.86736789444</v>
      </c>
      <c r="H24" s="24">
        <f>AVERAGE(H13:H15)</f>
        <v>1.8335257309972797</v>
      </c>
      <c r="I24" s="23">
        <f>AVERAGE(I13:I15)</f>
        <v>0.981612515224294</v>
      </c>
      <c r="J24" s="22">
        <f>J13+J14+J15</f>
        <v>948.15459509856066</v>
      </c>
      <c r="K24" s="22">
        <f>K13+K14+K15</f>
        <v>1</v>
      </c>
      <c r="L24" s="176">
        <f>L13+L14+L15</f>
        <v>371.1</v>
      </c>
      <c r="M24" s="23">
        <f>AVERAGE(M13:M15)</f>
        <v>1.0328845086873024</v>
      </c>
      <c r="N24" s="22">
        <f>SUM(N13:N15)</f>
        <v>11457</v>
      </c>
      <c r="O24" s="23">
        <f>AVERAGE(O13:O15)</f>
        <v>1.6546666666666667</v>
      </c>
    </row>
    <row r="25">
      <c r="A25" s="7"/>
      <c r="B25" s="7"/>
      <c r="C25" s="7"/>
      <c r="D25" s="7"/>
      <c r="E25" s="7"/>
      <c r="F25" s="7"/>
      <c r="G25" s="7"/>
      <c r="H25" s="7"/>
      <c r="I25" s="7"/>
      <c r="J25" s="12"/>
      <c r="K25" s="7"/>
      <c r="L25" s="7"/>
      <c r="M25" s="7"/>
      <c r="N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11"/>
      <c r="M26" s="7"/>
      <c r="N26" s="7"/>
    </row>
  </sheetData>
  <mergeCells>
    <mergeCell ref="A24:B24"/>
    <mergeCell ref="C6:G6"/>
    <mergeCell ref="O8:O10"/>
    <mergeCell ref="A2:B2"/>
    <mergeCell ref="N8:N10"/>
    <mergeCell ref="G8:G10"/>
    <mergeCell ref="M8:M10"/>
    <mergeCell ref="A8:A10"/>
    <mergeCell ref="B8:B10"/>
    <mergeCell ref="C8:C10"/>
    <mergeCell ref="L9:L10"/>
    <mergeCell ref="A11:B11"/>
    <mergeCell ref="A12:B12"/>
    <mergeCell ref="I8:I10"/>
    <mergeCell ref="J8:J10"/>
    <mergeCell ref="K8:K10"/>
    <mergeCell ref="E8:E10"/>
    <mergeCell ref="F8:F10"/>
    <mergeCell ref="H8:H10"/>
    <mergeCell ref="D8:D10"/>
  </mergeCells>
  <pageMargins left="0.47244094488189" right="0.15748031496063" top="1.06299212598425" bottom="0.118110236220472" header="0.31496062992126" footer="0.15748031496063"/>
  <pageSetup paperSize="9" scale="63" fitToWidth="0" orientation="landscape" r:id="flId1"/>
  <headerFooter>
    <oddFooter xml:space="preserve">Страница  &amp;P из &amp;N</oddFooter>
  </headerFooter>
  <drawing r:id="flId2"/>
</worksheet>
</file>

<file path=xl/worksheets/sheet2.xml><?xml version="1.0" encoding="utf-8"?>
<worksheet xmlns:r="http://schemas.openxmlformats.org/officeDocument/2006/relationships" xmlns="http://schemas.openxmlformats.org/spreadsheetml/2006/main">
  <sheetPr codeName="Лист8">
    <tabColor tint="0.799981688894314" theme="6"/>
  </sheetPr>
  <dimension ref="A1:W50"/>
  <sheetViews>
    <sheetView view="pageBreakPreview" topLeftCell="G1" zoomScale="115" zoomScaleNormal="100" zoomScaleSheetLayoutView="115" workbookViewId="0">
      <selection activeCell="O9" sqref="O9:O20"/>
    </sheetView>
  </sheetViews>
  <sheetFormatPr defaultColWidth="8.83203125" defaultRowHeight="12.75"/>
  <cols>
    <col min="1" max="1" width="5.1640625" style="5" customWidth="1"/>
    <col min="2" max="2" width="21.1640625" style="5" customWidth="1"/>
    <col min="3" max="3" width="14.1640625" style="5" customWidth="1"/>
    <col min="4" max="4" width="11.83203125" style="5" customWidth="1"/>
    <col min="5" max="5" width="13" style="5" customWidth="1"/>
    <col min="6" max="6" width="12.1640625" style="5" customWidth="1"/>
    <col min="7" max="7" width="12.5" style="5" customWidth="1"/>
    <col min="8" max="8" width="11.1640625" style="5" customWidth="1"/>
    <col min="9" max="9" width="19" style="5" customWidth="1"/>
    <col min="10" max="10" width="11.6640625" style="5" customWidth="1"/>
    <col min="11" max="11" width="13.33203125" style="5" customWidth="1"/>
    <col min="12" max="12" width="13.1640625" style="5" customWidth="1"/>
    <col min="13" max="13" width="9.6640625" style="5" customWidth="1"/>
    <col min="14" max="14" width="13.83203125" style="5" customWidth="1"/>
    <col min="15" max="15" width="13.5" style="5" customWidth="1"/>
    <col min="16" max="16" width="13" style="5" customWidth="1"/>
    <col min="17" max="17" width="20" style="5" customWidth="1"/>
    <col min="18" max="18" width="14.83203125" style="5" customWidth="1"/>
    <col min="19" max="19" width="15.83203125" style="5" customWidth="1"/>
    <col min="20" max="20" width="20.33203125" style="5" customWidth="1"/>
    <col min="21" max="21" width="20.1640625" style="5" customWidth="1"/>
    <col min="22" max="16384" width="8.83203125" style="5"/>
  </cols>
  <sheetData>
    <row r="1">
      <c r="B1" s="6" t="s">
        <v>12</v>
      </c>
      <c r="C1" s="6"/>
    </row>
    <row r="2" ht="15.4" customHeight="1">
      <c r="C2" s="8" t="s">
        <v>160</v>
      </c>
    </row>
    <row r="3">
      <c r="A3" s="2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8.5" customHeight="1">
      <c r="A4" s="210" t="s">
        <v>1</v>
      </c>
      <c r="B4" s="210" t="s">
        <v>43</v>
      </c>
      <c r="C4" s="214" t="s">
        <v>161</v>
      </c>
      <c r="D4" s="215" t="s">
        <v>6</v>
      </c>
      <c r="E4" s="215"/>
      <c r="F4" s="215"/>
      <c r="G4" s="215"/>
      <c r="H4" s="215" t="s">
        <v>54</v>
      </c>
      <c r="I4" s="215"/>
      <c r="J4" s="215"/>
      <c r="K4" s="215"/>
      <c r="L4" s="215" t="s">
        <v>16</v>
      </c>
      <c r="M4" s="215"/>
      <c r="N4" s="215"/>
      <c r="O4" s="215"/>
      <c r="P4" s="215" t="s">
        <v>58</v>
      </c>
      <c r="Q4" s="215"/>
      <c r="R4" s="215"/>
      <c r="S4" s="215"/>
      <c r="T4" s="215" t="s">
        <v>14</v>
      </c>
      <c r="U4" s="215" t="s">
        <v>11</v>
      </c>
    </row>
    <row r="5" ht="13.15" customHeight="1">
      <c r="A5" s="210"/>
      <c r="B5" s="210"/>
      <c r="C5" s="214"/>
      <c r="D5" s="216" t="s">
        <v>33</v>
      </c>
      <c r="E5" s="216" t="s">
        <v>162</v>
      </c>
      <c r="F5" s="216" t="s">
        <v>52</v>
      </c>
      <c r="G5" s="215" t="s">
        <v>15</v>
      </c>
      <c r="H5" s="216" t="s">
        <v>55</v>
      </c>
      <c r="I5" s="210" t="s">
        <v>60</v>
      </c>
      <c r="J5" s="216" t="s">
        <v>52</v>
      </c>
      <c r="K5" s="215" t="s">
        <v>15</v>
      </c>
      <c r="L5" s="216" t="s">
        <v>56</v>
      </c>
      <c r="M5" s="216" t="s">
        <v>35</v>
      </c>
      <c r="N5" s="216" t="s">
        <v>57</v>
      </c>
      <c r="O5" s="215" t="s">
        <v>15</v>
      </c>
      <c r="P5" s="217" t="s">
        <v>55</v>
      </c>
      <c r="Q5" s="210" t="s">
        <v>59</v>
      </c>
      <c r="R5" s="216" t="s">
        <v>57</v>
      </c>
      <c r="S5" s="215" t="s">
        <v>15</v>
      </c>
      <c r="T5" s="215"/>
      <c r="U5" s="215"/>
    </row>
    <row r="6" ht="159.75" customHeight="1">
      <c r="A6" s="210"/>
      <c r="B6" s="210"/>
      <c r="C6" s="214"/>
      <c r="D6" s="216"/>
      <c r="E6" s="216"/>
      <c r="F6" s="216"/>
      <c r="G6" s="215"/>
      <c r="H6" s="216"/>
      <c r="I6" s="210"/>
      <c r="J6" s="216"/>
      <c r="K6" s="215"/>
      <c r="L6" s="216"/>
      <c r="M6" s="216"/>
      <c r="N6" s="216"/>
      <c r="O6" s="215"/>
      <c r="P6" s="217"/>
      <c r="Q6" s="210"/>
      <c r="R6" s="216"/>
      <c r="S6" s="215"/>
      <c r="T6" s="215"/>
      <c r="U6" s="215"/>
    </row>
    <row r="7" s="25" customFormat="1" ht="28.5" customHeight="1">
      <c r="A7" s="220" t="s">
        <v>41</v>
      </c>
      <c r="B7" s="220"/>
      <c r="C7" s="21">
        <v>1</v>
      </c>
      <c r="D7" s="95">
        <v>2</v>
      </c>
      <c r="E7" s="95">
        <v>3</v>
      </c>
      <c r="F7" s="95">
        <v>4</v>
      </c>
      <c r="G7" s="95" t="s">
        <v>53</v>
      </c>
      <c r="H7" s="95">
        <v>6</v>
      </c>
      <c r="I7" s="95">
        <v>7</v>
      </c>
      <c r="J7" s="95">
        <v>8</v>
      </c>
      <c r="K7" s="95" t="s">
        <v>94</v>
      </c>
      <c r="L7" s="95">
        <v>10</v>
      </c>
      <c r="M7" s="95">
        <v>11</v>
      </c>
      <c r="N7" s="95">
        <v>12</v>
      </c>
      <c r="O7" s="95" t="s">
        <v>95</v>
      </c>
      <c r="P7" s="95">
        <v>14</v>
      </c>
      <c r="Q7" s="95">
        <v>15</v>
      </c>
      <c r="R7" s="95">
        <v>16</v>
      </c>
      <c r="S7" s="95" t="s">
        <v>96</v>
      </c>
      <c r="T7" s="96" t="s">
        <v>97</v>
      </c>
      <c r="U7" s="97" t="s">
        <v>98</v>
      </c>
    </row>
    <row r="8" s="25" customFormat="1" ht="13.5">
      <c r="A8" s="219"/>
      <c r="B8" s="219"/>
      <c r="C8" s="139" t="s">
        <v>40</v>
      </c>
      <c r="D8" s="39"/>
      <c r="E8" s="139"/>
      <c r="F8" s="139" t="s">
        <v>34</v>
      </c>
      <c r="G8" s="39"/>
      <c r="H8" s="39"/>
      <c r="I8" s="39"/>
      <c r="J8" s="139" t="s">
        <v>34</v>
      </c>
      <c r="K8" s="29"/>
      <c r="L8" s="39"/>
      <c r="M8" s="139" t="s">
        <v>34</v>
      </c>
      <c r="N8" s="139" t="s">
        <v>34</v>
      </c>
      <c r="O8" s="39"/>
      <c r="P8" s="39"/>
      <c r="Q8" s="39"/>
      <c r="R8" s="139" t="s">
        <v>34</v>
      </c>
      <c r="S8" s="39"/>
      <c r="T8" s="29"/>
      <c r="U8" s="30" t="s">
        <v>8</v>
      </c>
    </row>
    <row r="9" s="25" customFormat="1" ht="16.5">
      <c r="A9" s="31" t="s">
        <v>28</v>
      </c>
      <c r="B9" s="18" t="s">
        <v>149</v>
      </c>
      <c r="C9" s="134">
        <v>4097</v>
      </c>
      <c r="D9" s="172">
        <v>647.397</v>
      </c>
      <c r="E9" s="156">
        <v>13.54</v>
      </c>
      <c r="F9" s="156">
        <v>0.2</v>
      </c>
      <c r="G9" s="157">
        <f>ROUND(D9*F9*E9,3)</f>
        <v>1753.151</v>
      </c>
      <c r="H9" s="40">
        <v>1029</v>
      </c>
      <c r="I9" s="40">
        <v>0</v>
      </c>
      <c r="J9" s="33">
        <v>1</v>
      </c>
      <c r="K9" s="162">
        <f>ROUND((H9+I9)*J9,0)</f>
        <v>1029</v>
      </c>
      <c r="L9" s="155">
        <v>560</v>
      </c>
      <c r="M9" s="33">
        <v>0.06</v>
      </c>
      <c r="N9" s="33">
        <v>0.3</v>
      </c>
      <c r="O9" s="163">
        <f>ROUND(L9*M9*N9,3)</f>
        <v>10.08</v>
      </c>
      <c r="P9" s="157">
        <v>3236</v>
      </c>
      <c r="Q9" s="173">
        <v>43.4</v>
      </c>
      <c r="R9" s="33">
        <v>1</v>
      </c>
      <c r="S9" s="163">
        <f>ROUND((P9+Q9)*R9,3)</f>
        <v>3279.4</v>
      </c>
      <c r="T9" s="163">
        <f>G9+K9+O9+S9</f>
        <v>6071.6309999999994</v>
      </c>
      <c r="U9" s="35">
        <f>ROUND((T9/C9)/($T$20/$C$20),5)</f>
        <v>0.92334</v>
      </c>
      <c r="V9" s="36"/>
      <c r="W9" s="37"/>
    </row>
    <row r="10" s="25" customFormat="1" ht="16.5">
      <c r="A10" s="31" t="s">
        <v>24</v>
      </c>
      <c r="B10" s="18" t="s">
        <v>150</v>
      </c>
      <c r="C10" s="134">
        <v>1630</v>
      </c>
      <c r="D10" s="172">
        <v>155.768</v>
      </c>
      <c r="E10" s="156">
        <v>13.54</v>
      </c>
      <c r="F10" s="156">
        <v>0.2</v>
      </c>
      <c r="G10" s="157">
        <f>ROUND(D10*F10*E10,3)</f>
        <v>421.82</v>
      </c>
      <c r="H10" s="40">
        <v>125</v>
      </c>
      <c r="I10" s="40">
        <v>0</v>
      </c>
      <c r="J10" s="33">
        <v>1</v>
      </c>
      <c r="K10" s="162">
        <f>ROUND((H10+I10)*J10,0)</f>
        <v>125</v>
      </c>
      <c r="L10" s="155">
        <v>1600</v>
      </c>
      <c r="M10" s="33">
        <v>0.06</v>
      </c>
      <c r="N10" s="33">
        <v>0.3</v>
      </c>
      <c r="O10" s="163">
        <f>ROUND(L10*M10*N10,3)</f>
        <v>28.8</v>
      </c>
      <c r="P10" s="157">
        <v>2002</v>
      </c>
      <c r="Q10" s="173">
        <v>35.2</v>
      </c>
      <c r="R10" s="33">
        <v>1</v>
      </c>
      <c r="S10" s="163">
        <f>ROUND((P10+Q10)*R10,3)</f>
        <v>2037.2</v>
      </c>
      <c r="T10" s="163">
        <f>G10+K10+O10+S10</f>
        <v>2612.8199999999997</v>
      </c>
      <c r="U10" s="35">
        <f>ROUND((T10/C10)/($T$20/$C$20),5)</f>
        <v>0.99872</v>
      </c>
      <c r="V10" s="36"/>
      <c r="W10" s="37"/>
    </row>
    <row r="11" s="25" customFormat="1" ht="16.5">
      <c r="A11" s="31" t="s">
        <v>27</v>
      </c>
      <c r="B11" s="18" t="s">
        <v>151</v>
      </c>
      <c r="C11" s="134">
        <v>626</v>
      </c>
      <c r="D11" s="172">
        <v>25.835</v>
      </c>
      <c r="E11" s="156">
        <v>13.54</v>
      </c>
      <c r="F11" s="156">
        <v>0.2</v>
      </c>
      <c r="G11" s="157">
        <f>ROUND(D11*F11*E11,3)</f>
        <v>69.961</v>
      </c>
      <c r="H11" s="40">
        <v>91</v>
      </c>
      <c r="I11" s="40">
        <v>0</v>
      </c>
      <c r="J11" s="33">
        <v>1</v>
      </c>
      <c r="K11" s="162">
        <f>ROUND((H11+I11)*J11,0)</f>
        <v>91</v>
      </c>
      <c r="L11" s="155">
        <v>1202</v>
      </c>
      <c r="M11" s="33">
        <v>0.06</v>
      </c>
      <c r="N11" s="33">
        <v>0.3</v>
      </c>
      <c r="O11" s="163">
        <f>ROUND(L11*M11*N11,3)</f>
        <v>21.636</v>
      </c>
      <c r="P11" s="157">
        <v>1317</v>
      </c>
      <c r="Q11" s="173">
        <v>12.6</v>
      </c>
      <c r="R11" s="33">
        <v>1</v>
      </c>
      <c r="S11" s="163">
        <f>ROUND((P11+Q11)*R11,3)</f>
        <v>1329.6</v>
      </c>
      <c r="T11" s="163">
        <f>G11+K11+O11+S11</f>
        <v>1512.197</v>
      </c>
      <c r="U11" s="35">
        <f>ROUND((T11/C11)/($T$20/$C$20),5)</f>
        <v>1.50507</v>
      </c>
      <c r="V11" s="36"/>
      <c r="W11" s="37"/>
    </row>
    <row r="12" s="25" customFormat="1" ht="15.75" hidden="1">
      <c r="A12" s="31" t="s">
        <v>25</v>
      </c>
      <c r="B12" s="18" t="s">
        <v>44</v>
      </c>
      <c r="C12" s="113"/>
      <c r="D12" s="32"/>
      <c r="E12" s="34"/>
      <c r="F12" s="33"/>
      <c r="G12" s="157">
        <f>ROUND(D12*F12*E12,2)</f>
        <v>0</v>
      </c>
      <c r="H12" s="40"/>
      <c r="I12" s="40">
        <v>0</v>
      </c>
      <c r="J12" s="33">
        <v>1</v>
      </c>
      <c r="K12" s="162">
        <f>ROUND((H12+I12)*J12,0)</f>
        <v>0</v>
      </c>
      <c r="L12" s="155"/>
      <c r="M12" s="33">
        <v>0.06</v>
      </c>
      <c r="N12" s="33"/>
      <c r="O12" s="163">
        <f>ROUND(L12*M12*N12,0)</f>
        <v>0</v>
      </c>
      <c r="P12" s="157"/>
      <c r="Q12" s="163"/>
      <c r="R12" s="33">
        <v>1</v>
      </c>
      <c r="S12" s="163">
        <f>ROUND((P12+Q12)*R12,0)</f>
        <v>0</v>
      </c>
      <c r="T12" s="163">
        <f>G12+K12+O12+S12</f>
        <v>0</v>
      </c>
      <c r="U12" s="35" t="e">
        <f>ROUND((T12/C12)/($T$20/$C$20),5)</f>
        <v>#DIV/0!</v>
      </c>
      <c r="V12" s="36"/>
      <c r="W12" s="37"/>
    </row>
    <row r="13" s="25" customFormat="1" ht="15.75" hidden="1">
      <c r="A13" s="31" t="s">
        <v>29</v>
      </c>
      <c r="B13" s="18" t="s">
        <v>45</v>
      </c>
      <c r="C13" s="113"/>
      <c r="D13" s="32"/>
      <c r="E13" s="34"/>
      <c r="F13" s="33"/>
      <c r="G13" s="157">
        <f>ROUND(D13*F13*E13,2)</f>
        <v>0</v>
      </c>
      <c r="H13" s="40"/>
      <c r="I13" s="40">
        <v>0</v>
      </c>
      <c r="J13" s="33">
        <v>1</v>
      </c>
      <c r="K13" s="162">
        <f>ROUND((H13+I13)*J13,0)</f>
        <v>0</v>
      </c>
      <c r="L13" s="155"/>
      <c r="M13" s="33">
        <v>0.06</v>
      </c>
      <c r="N13" s="33"/>
      <c r="O13" s="163">
        <f>ROUND(L13*M13*N13,0)</f>
        <v>0</v>
      </c>
      <c r="P13" s="157"/>
      <c r="Q13" s="163"/>
      <c r="R13" s="33">
        <v>1</v>
      </c>
      <c r="S13" s="163">
        <f>ROUND((P13+Q13)*R13,0)</f>
        <v>0</v>
      </c>
      <c r="T13" s="163">
        <f>G13+K13+O13+S13</f>
        <v>0</v>
      </c>
      <c r="U13" s="35" t="e">
        <f>ROUND((T13/C13)/($T$20/$C$20),5)</f>
        <v>#DIV/0!</v>
      </c>
      <c r="V13" s="36"/>
      <c r="W13" s="37"/>
    </row>
    <row r="14" s="25" customFormat="1" ht="15.75" hidden="1">
      <c r="A14" s="31" t="s">
        <v>30</v>
      </c>
      <c r="B14" s="18" t="s">
        <v>46</v>
      </c>
      <c r="C14" s="113"/>
      <c r="D14" s="32"/>
      <c r="E14" s="34"/>
      <c r="F14" s="33"/>
      <c r="G14" s="157">
        <f>ROUND(D14*F14*E14,2)</f>
        <v>0</v>
      </c>
      <c r="H14" s="40"/>
      <c r="I14" s="40">
        <v>0</v>
      </c>
      <c r="J14" s="33">
        <v>1</v>
      </c>
      <c r="K14" s="162">
        <f>ROUND((H14+I14)*J14,0)</f>
        <v>0</v>
      </c>
      <c r="L14" s="155"/>
      <c r="M14" s="33">
        <v>0.06</v>
      </c>
      <c r="N14" s="33"/>
      <c r="O14" s="163">
        <f>ROUND(L14*M14*N14,0)</f>
        <v>0</v>
      </c>
      <c r="P14" s="157"/>
      <c r="Q14" s="163"/>
      <c r="R14" s="33">
        <v>1</v>
      </c>
      <c r="S14" s="163">
        <f>ROUND((P14+Q14)*R14,0)</f>
        <v>0</v>
      </c>
      <c r="T14" s="163">
        <f>G14+K14+O14+S14</f>
        <v>0</v>
      </c>
      <c r="U14" s="35" t="e">
        <f>ROUND((T14/C14)/($T$20/$C$20),5)</f>
        <v>#DIV/0!</v>
      </c>
      <c r="V14" s="36"/>
      <c r="W14" s="37"/>
    </row>
    <row r="15" s="25" customFormat="1" ht="15.75" hidden="1">
      <c r="A15" s="31" t="s">
        <v>26</v>
      </c>
      <c r="B15" s="18" t="s">
        <v>47</v>
      </c>
      <c r="C15" s="113"/>
      <c r="D15" s="32"/>
      <c r="E15" s="34"/>
      <c r="F15" s="33"/>
      <c r="G15" s="157">
        <f>ROUND(D15*F15*E15,2)</f>
        <v>0</v>
      </c>
      <c r="H15" s="40"/>
      <c r="I15" s="40">
        <v>0</v>
      </c>
      <c r="J15" s="33">
        <v>1</v>
      </c>
      <c r="K15" s="162">
        <f>ROUND((H15+I15)*J15,0)</f>
        <v>0</v>
      </c>
      <c r="L15" s="155"/>
      <c r="M15" s="33">
        <v>0.06</v>
      </c>
      <c r="N15" s="33"/>
      <c r="O15" s="163">
        <f>ROUND(L15*M15*N15,0)</f>
        <v>0</v>
      </c>
      <c r="P15" s="157"/>
      <c r="Q15" s="163"/>
      <c r="R15" s="33">
        <v>1</v>
      </c>
      <c r="S15" s="163">
        <f>ROUND((P15+Q15)*R15,0)</f>
        <v>0</v>
      </c>
      <c r="T15" s="163">
        <f>G15+K15+O15+S15</f>
        <v>0</v>
      </c>
      <c r="U15" s="35" t="e">
        <f>ROUND((T15/C15)/($T$20/$C$20),5)</f>
        <v>#DIV/0!</v>
      </c>
      <c r="V15" s="36"/>
      <c r="W15" s="37"/>
    </row>
    <row r="16" s="25" customFormat="1" ht="15.75" hidden="1">
      <c r="A16" s="31" t="s">
        <v>31</v>
      </c>
      <c r="B16" s="18" t="s">
        <v>48</v>
      </c>
      <c r="C16" s="113"/>
      <c r="D16" s="32"/>
      <c r="E16" s="34"/>
      <c r="F16" s="33"/>
      <c r="G16" s="157">
        <f>ROUND(D16*F16*E16,2)</f>
        <v>0</v>
      </c>
      <c r="H16" s="40"/>
      <c r="I16" s="40">
        <v>0</v>
      </c>
      <c r="J16" s="33">
        <v>1</v>
      </c>
      <c r="K16" s="162">
        <f>ROUND((H16+I16)*J16,0)</f>
        <v>0</v>
      </c>
      <c r="L16" s="155"/>
      <c r="M16" s="33">
        <v>0.06</v>
      </c>
      <c r="N16" s="33"/>
      <c r="O16" s="163">
        <f>ROUND(L16*M16*N16,0)</f>
        <v>0</v>
      </c>
      <c r="P16" s="157"/>
      <c r="Q16" s="163"/>
      <c r="R16" s="33">
        <v>1</v>
      </c>
      <c r="S16" s="163">
        <f>ROUND((P16+Q16)*R16,0)</f>
        <v>0</v>
      </c>
      <c r="T16" s="163">
        <f>G16+K16+O16+S16</f>
        <v>0</v>
      </c>
      <c r="U16" s="35" t="e">
        <f>ROUND((T16/C16)/($T$20/$C$20),5)</f>
        <v>#DIV/0!</v>
      </c>
      <c r="V16" s="36"/>
      <c r="W16" s="37"/>
    </row>
    <row r="17" s="25" customFormat="1" ht="15.75" hidden="1">
      <c r="A17" s="31" t="s">
        <v>32</v>
      </c>
      <c r="B17" s="18" t="s">
        <v>49</v>
      </c>
      <c r="C17" s="113"/>
      <c r="D17" s="32"/>
      <c r="E17" s="34"/>
      <c r="F17" s="33"/>
      <c r="G17" s="157">
        <f>ROUND(D17*F17*E17,2)</f>
        <v>0</v>
      </c>
      <c r="H17" s="40"/>
      <c r="I17" s="40">
        <v>0</v>
      </c>
      <c r="J17" s="33">
        <v>1</v>
      </c>
      <c r="K17" s="162">
        <f>ROUND((H17+I17)*J17,0)</f>
        <v>0</v>
      </c>
      <c r="L17" s="155"/>
      <c r="M17" s="33">
        <v>0.06</v>
      </c>
      <c r="N17" s="33"/>
      <c r="O17" s="163">
        <f>ROUND(L17*M17*N17,0)</f>
        <v>0</v>
      </c>
      <c r="P17" s="157"/>
      <c r="Q17" s="163"/>
      <c r="R17" s="33">
        <v>1</v>
      </c>
      <c r="S17" s="163">
        <f>ROUND((P17+Q17)*R17,0)</f>
        <v>0</v>
      </c>
      <c r="T17" s="163">
        <f>G17+K17+O17+S17</f>
        <v>0</v>
      </c>
      <c r="U17" s="35" t="e">
        <f>ROUND((T17/C17)/($T$20/$C$20),5)</f>
        <v>#DIV/0!</v>
      </c>
      <c r="V17" s="36"/>
      <c r="W17" s="37"/>
    </row>
    <row r="18" s="25" customFormat="1" ht="15.75" hidden="1">
      <c r="A18" s="31" t="s">
        <v>4</v>
      </c>
      <c r="B18" s="18" t="s">
        <v>50</v>
      </c>
      <c r="C18" s="113"/>
      <c r="D18" s="32"/>
      <c r="E18" s="34"/>
      <c r="F18" s="33"/>
      <c r="G18" s="157">
        <f>ROUND(D18*F18*E18,2)</f>
        <v>0</v>
      </c>
      <c r="H18" s="40"/>
      <c r="I18" s="40">
        <v>0</v>
      </c>
      <c r="J18" s="33">
        <v>1</v>
      </c>
      <c r="K18" s="162">
        <f>ROUND((H18+I18)*J18,0)</f>
        <v>0</v>
      </c>
      <c r="L18" s="155"/>
      <c r="M18" s="33">
        <v>0.06</v>
      </c>
      <c r="N18" s="33"/>
      <c r="O18" s="163">
        <f>ROUND(L18*M18*N18,0)</f>
        <v>0</v>
      </c>
      <c r="P18" s="157"/>
      <c r="Q18" s="163"/>
      <c r="R18" s="33">
        <v>1</v>
      </c>
      <c r="S18" s="163">
        <f>ROUND((P18+Q18)*R18,0)</f>
        <v>0</v>
      </c>
      <c r="T18" s="163">
        <f>G18+K18+O18+S18</f>
        <v>0</v>
      </c>
      <c r="U18" s="35" t="e">
        <f>ROUND((T18/C18)/($T$20/$C$20),5)</f>
        <v>#DIV/0!</v>
      </c>
      <c r="V18" s="36"/>
      <c r="W18" s="37"/>
    </row>
    <row r="19" s="25" customFormat="1" ht="15.75" hidden="1">
      <c r="A19" s="31" t="s">
        <v>5</v>
      </c>
      <c r="B19" s="18" t="s">
        <v>51</v>
      </c>
      <c r="C19" s="113"/>
      <c r="D19" s="32"/>
      <c r="E19" s="34"/>
      <c r="F19" s="33"/>
      <c r="G19" s="157">
        <f>ROUND(D19*F19*E19,2)</f>
        <v>0</v>
      </c>
      <c r="H19" s="40"/>
      <c r="I19" s="40">
        <v>0</v>
      </c>
      <c r="J19" s="33">
        <v>1</v>
      </c>
      <c r="K19" s="162">
        <f>ROUND((H19+I19)*J19,0)</f>
        <v>0</v>
      </c>
      <c r="L19" s="155"/>
      <c r="M19" s="33">
        <v>0.06</v>
      </c>
      <c r="N19" s="33"/>
      <c r="O19" s="163">
        <f>ROUND(L19*M19*N19,0)</f>
        <v>0</v>
      </c>
      <c r="P19" s="157"/>
      <c r="Q19" s="163"/>
      <c r="R19" s="33">
        <v>1</v>
      </c>
      <c r="S19" s="163">
        <f>ROUND((P19+Q19)*R19,0)</f>
        <v>0</v>
      </c>
      <c r="T19" s="163">
        <f>G19+K19+O19+S19</f>
        <v>0</v>
      </c>
      <c r="U19" s="35" t="e">
        <f>ROUND((T19/C19)/($T$20/$C$20),5)</f>
        <v>#DIV/0!</v>
      </c>
      <c r="V19" s="36"/>
      <c r="W19" s="37"/>
    </row>
    <row r="20" s="98" customFormat="1" ht="28.5" customHeight="1">
      <c r="A20" s="218" t="s">
        <v>0</v>
      </c>
      <c r="B20" s="218"/>
      <c r="C20" s="151">
        <f>SUM(C9:C19)</f>
        <v>6353</v>
      </c>
      <c r="D20" s="158">
        <f>SUM(D9:D19)</f>
        <v>829.00000000000011</v>
      </c>
      <c r="E20" s="147" t="s">
        <v>7</v>
      </c>
      <c r="F20" s="147" t="s">
        <v>7</v>
      </c>
      <c r="G20" s="150">
        <f>SUM(G9:G19)</f>
        <v>2244.932</v>
      </c>
      <c r="H20" s="146">
        <f>SUM(H9:H19)</f>
        <v>1245</v>
      </c>
      <c r="I20" s="146">
        <f>SUM(I9:I19)</f>
        <v>0</v>
      </c>
      <c r="J20" s="147" t="s">
        <v>7</v>
      </c>
      <c r="K20" s="164">
        <f>SUM(K9:K19)</f>
        <v>1245</v>
      </c>
      <c r="L20" s="158">
        <f>SUM(L9:L19)</f>
        <v>3362</v>
      </c>
      <c r="M20" s="147" t="s">
        <v>7</v>
      </c>
      <c r="N20" s="147" t="s">
        <v>7</v>
      </c>
      <c r="O20" s="153">
        <f>SUM(O9:O19)</f>
        <v>60.516000000000005</v>
      </c>
      <c r="P20" s="150">
        <f>SUM(P9:P19)</f>
        <v>6555</v>
      </c>
      <c r="Q20" s="153">
        <f>SUM(Q9:Q19)</f>
        <v>91.199999999999989</v>
      </c>
      <c r="R20" s="147" t="s">
        <v>7</v>
      </c>
      <c r="S20" s="153">
        <f>SUM(S9:S19)</f>
        <v>6646.2000000000007</v>
      </c>
      <c r="T20" s="153">
        <f>SUM(T9:T19)</f>
        <v>10196.648</v>
      </c>
      <c r="U20" s="152">
        <f>(T20/C20)/($T$20/$C$20)</f>
        <v>1</v>
      </c>
    </row>
    <row r="21" s="25" customForma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="25" customForma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="25" customForma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="25" customForma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="25" customForma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="25" customForma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="25" customForma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="25" customForma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="25" customForma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="25" customForma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  <row r="31" s="25" customForma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</row>
    <row r="32" s="25" customForma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="25" customForma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="25" customForma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="25" customForma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="25" customForma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="25" customForma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="25" customForma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="25" customForma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</row>
    <row r="40" s="25" customForma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="25" customFormat="1"/>
    <row r="42" s="25" customFormat="1"/>
    <row r="43" s="25" customFormat="1"/>
    <row r="44" s="25" customFormat="1"/>
    <row r="45" s="25" customFormat="1"/>
    <row r="46" s="25" customFormat="1"/>
    <row r="47" s="25" customFormat="1"/>
    <row r="48" s="25" customFormat="1"/>
    <row r="49" s="25" customFormat="1"/>
    <row r="50" s="25" customFormat="1"/>
  </sheetData>
  <mergeCells>
    <mergeCell ref="O5:O6"/>
    <mergeCell ref="J5:J6"/>
    <mergeCell ref="F5:F6"/>
    <mergeCell ref="D5:D6"/>
    <mergeCell ref="E5:E6"/>
    <mergeCell ref="N5:N6"/>
    <mergeCell ref="M5:M6"/>
    <mergeCell ref="K5:K6"/>
    <mergeCell ref="T4:T6"/>
    <mergeCell ref="U4:U6"/>
    <mergeCell ref="A20:B20"/>
    <mergeCell ref="A8:B8"/>
    <mergeCell ref="A4:A6"/>
    <mergeCell ref="C4:C6"/>
    <mergeCell ref="A7:B7"/>
    <mergeCell ref="B4:B6"/>
    <mergeCell ref="G5:G6"/>
    <mergeCell ref="H4:K4"/>
    <mergeCell ref="D4:G4"/>
    <mergeCell ref="H5:H6"/>
    <mergeCell ref="P4:S4"/>
    <mergeCell ref="P5:P6"/>
    <mergeCell ref="Q5:Q6"/>
    <mergeCell ref="S5:S6"/>
    <mergeCell ref="R5:R6"/>
    <mergeCell ref="I5:I6"/>
    <mergeCell ref="L4:O4"/>
    <mergeCell ref="L5:L6"/>
  </mergeCells>
  <pageMargins left="0.62992125984252" right="0.196850393700787" top="0.99" bottom="0.354330708661417" header="0.15748031496063" footer="0.196850393700787"/>
  <pageSetup paperSize="9" scale="65" fitToWidth="0" pageOrder="overThenDown" orientation="landscape" r:id="flId1"/>
  <headerFooter alignWithMargins="0">
    <oddFooter xml:space="preserve">Страница  &amp;P из &amp;N</oddFooter>
  </headerFooter>
  <colBreaks count="1" manualBreakCount="1">
    <brk man="1" id="15" max="19"/>
  </colBreaks>
</worksheet>
</file>

<file path=xl/worksheets/sheet3.xml><?xml version="1.0" encoding="utf-8"?>
<worksheet xmlns:r="http://schemas.openxmlformats.org/officeDocument/2006/relationships" xmlns="http://schemas.openxmlformats.org/spreadsheetml/2006/main">
  <sheetPr codeName="Лист1">
    <tabColor tint="0.799981688894314" theme="6"/>
  </sheetPr>
  <dimension ref="A1:AT67"/>
  <sheetViews>
    <sheetView topLeftCell="A1" zoomScaleNormal="100" zoomScaleSheetLayoutView="70" workbookViewId="0">
      <pane xSplit="3" topLeftCell="X1" activePane="topRight" state="frozenSplit"/>
      <selection pane="topRight" activeCell="AC9" sqref="AC9:AC11"/>
    </sheetView>
  </sheetViews>
  <sheetFormatPr defaultColWidth="8.83203125" defaultRowHeight="12.75"/>
  <cols>
    <col min="1" max="1" width="5.1640625" style="1" customWidth="1"/>
    <col min="2" max="2" width="22.6640625" style="1" customWidth="1"/>
    <col min="3" max="3" width="14.83203125" style="1" customWidth="1"/>
    <col min="4" max="4" width="14.33203125" style="1" customWidth="1"/>
    <col min="5" max="5" width="16.83203125" style="1" customWidth="1"/>
    <col min="6" max="8" width="16.83203125" style="1" hidden="1" customWidth="1"/>
    <col min="9" max="9" width="24.1640625" style="1" hidden="1" customWidth="1"/>
    <col min="10" max="10" width="16.83203125" style="1" hidden="1" customWidth="1"/>
    <col min="11" max="11" width="24.1640625" style="1" hidden="1" customWidth="1"/>
    <col min="12" max="12" width="20.1640625" style="1" hidden="1" customWidth="1"/>
    <col min="13" max="13" width="16.83203125" style="1" customWidth="1"/>
    <col min="14" max="14" width="19" style="1" customWidth="1"/>
    <col min="15" max="15" width="14.83203125" style="1" hidden="1" customWidth="1"/>
    <col min="16" max="16" width="18.1640625" style="1" hidden="1" customWidth="1"/>
    <col min="17" max="17" width="16.83203125" style="1" customWidth="1"/>
    <col min="18" max="18" width="14.83203125" style="1" customWidth="1"/>
    <col min="19" max="19" width="16.83203125" style="1" customWidth="1"/>
    <col min="20" max="20" width="15.6640625" style="1" customWidth="1"/>
    <col min="21" max="22" width="16.83203125" style="1" hidden="1" customWidth="1"/>
    <col min="23" max="23" width="16.83203125" style="1" customWidth="1"/>
    <col min="24" max="25" width="15" style="1" customWidth="1"/>
    <col min="26" max="26" width="15.1640625" style="1" customWidth="1"/>
    <col min="27" max="27" width="14.83203125" style="1" customWidth="1"/>
    <col min="28" max="28" width="16.1640625" style="1" customWidth="1"/>
    <col min="29" max="29" width="16.5" style="1" customWidth="1"/>
    <col min="30" max="30" width="16.83203125" style="1" customWidth="1"/>
    <col min="31" max="31" width="17.5" style="1" hidden="1" customWidth="1"/>
    <col min="32" max="32" width="14" style="1" hidden="1" customWidth="1"/>
    <col min="33" max="34" width="18.1640625" style="1" hidden="1" customWidth="1"/>
    <col min="35" max="35" width="18.83203125" style="1" hidden="1" customWidth="1"/>
    <col min="36" max="37" width="18.1640625" style="1" hidden="1" customWidth="1"/>
    <col min="38" max="38" width="21" style="1" hidden="1" customWidth="1"/>
    <col min="39" max="39" width="17.6640625" style="1" hidden="1" customWidth="1"/>
    <col min="40" max="40" width="15" style="1" hidden="1" customWidth="1"/>
    <col min="41" max="41" width="19.83203125" style="1" hidden="1" customWidth="1"/>
    <col min="42" max="42" width="16.83203125" style="1" customWidth="1"/>
    <col min="43" max="43" width="16.6640625" style="1" customWidth="1"/>
    <col min="44" max="44" width="18.6640625" style="1" customWidth="1"/>
    <col min="45" max="45" width="12.33203125" style="1" customWidth="1"/>
    <col min="46" max="16384" width="8.83203125" style="1"/>
  </cols>
  <sheetData>
    <row r="1" ht="15.75">
      <c r="B1" s="6" t="s">
        <v>13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</row>
    <row r="2" ht="18.75">
      <c r="B2" s="43"/>
      <c r="C2" s="8" t="s">
        <v>163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43"/>
      <c r="AQ2" s="43"/>
      <c r="AR2" s="43"/>
    </row>
    <row r="3" ht="13.15" customHeight="1" thickBot="1">
      <c r="A3" s="2" t="s">
        <v>9</v>
      </c>
      <c r="B3" s="44"/>
      <c r="C3" s="45"/>
      <c r="D3" s="45"/>
      <c r="E3" s="167"/>
      <c r="F3" s="168"/>
      <c r="G3" s="168"/>
      <c r="H3" s="168"/>
      <c r="I3" s="167"/>
      <c r="J3" s="169"/>
      <c r="K3" s="169"/>
      <c r="L3" s="167"/>
      <c r="M3" s="168"/>
      <c r="N3" s="167"/>
      <c r="O3" s="168"/>
      <c r="P3" s="167"/>
      <c r="Q3" s="168"/>
      <c r="R3" s="167"/>
      <c r="S3" s="168"/>
      <c r="T3" s="167"/>
      <c r="U3" s="168"/>
      <c r="V3" s="167"/>
      <c r="W3" s="168"/>
      <c r="X3" s="167"/>
      <c r="Y3" s="168"/>
      <c r="Z3" s="167"/>
      <c r="AA3" s="168"/>
      <c r="AB3" s="167"/>
      <c r="AC3" s="168"/>
      <c r="AD3" s="167"/>
      <c r="AE3" s="167"/>
      <c r="AF3" s="167"/>
      <c r="AG3" s="168"/>
      <c r="AH3" s="168"/>
      <c r="AI3" s="167"/>
      <c r="AJ3" s="168"/>
      <c r="AK3" s="168"/>
      <c r="AL3" s="167"/>
      <c r="AM3" s="170"/>
      <c r="AN3" s="170"/>
      <c r="AO3" s="167"/>
      <c r="AP3" s="171"/>
      <c r="AQ3" s="171"/>
      <c r="AR3" s="171"/>
    </row>
    <row r="4" ht="13.15" customHeight="1">
      <c r="A4" s="210" t="s">
        <v>1</v>
      </c>
      <c r="B4" s="210" t="s">
        <v>2</v>
      </c>
      <c r="C4" s="238" t="s">
        <v>164</v>
      </c>
      <c r="D4" s="239" t="s">
        <v>142</v>
      </c>
      <c r="E4" s="241" t="s">
        <v>121</v>
      </c>
      <c r="F4" s="247"/>
      <c r="G4" s="214"/>
      <c r="H4" s="214"/>
      <c r="I4" s="225"/>
      <c r="J4" s="214"/>
      <c r="K4" s="214"/>
      <c r="L4" s="238"/>
      <c r="M4" s="239" t="s">
        <v>152</v>
      </c>
      <c r="N4" s="241" t="s">
        <v>153</v>
      </c>
      <c r="O4" s="247"/>
      <c r="P4" s="238"/>
      <c r="Q4" s="239" t="s">
        <v>142</v>
      </c>
      <c r="R4" s="241" t="s">
        <v>156</v>
      </c>
      <c r="S4" s="239" t="s">
        <v>142</v>
      </c>
      <c r="T4" s="241" t="s">
        <v>70</v>
      </c>
      <c r="U4" s="247"/>
      <c r="V4" s="238"/>
      <c r="W4" s="239" t="s">
        <v>142</v>
      </c>
      <c r="X4" s="241" t="s">
        <v>157</v>
      </c>
      <c r="Y4" s="239" t="s">
        <v>142</v>
      </c>
      <c r="Z4" s="241" t="s">
        <v>158</v>
      </c>
      <c r="AA4" s="239" t="s">
        <v>142</v>
      </c>
      <c r="AB4" s="241" t="s">
        <v>154</v>
      </c>
      <c r="AC4" s="239" t="s">
        <v>142</v>
      </c>
      <c r="AD4" s="241" t="s">
        <v>122</v>
      </c>
      <c r="AE4" s="248"/>
      <c r="AF4" s="225"/>
      <c r="AG4" s="214"/>
      <c r="AH4" s="214"/>
      <c r="AI4" s="225"/>
      <c r="AJ4" s="214"/>
      <c r="AK4" s="214"/>
      <c r="AL4" s="225"/>
      <c r="AM4" s="214"/>
      <c r="AN4" s="214"/>
      <c r="AO4" s="225"/>
      <c r="AP4" s="225" t="s">
        <v>71</v>
      </c>
      <c r="AQ4" s="225" t="s">
        <v>10</v>
      </c>
      <c r="AR4" s="225" t="s">
        <v>36</v>
      </c>
    </row>
    <row r="5" ht="13.15" customHeight="1">
      <c r="A5" s="210"/>
      <c r="B5" s="246"/>
      <c r="C5" s="238"/>
      <c r="D5" s="240"/>
      <c r="E5" s="242"/>
      <c r="F5" s="247"/>
      <c r="G5" s="214"/>
      <c r="H5" s="214"/>
      <c r="I5" s="225"/>
      <c r="J5" s="214"/>
      <c r="K5" s="214"/>
      <c r="L5" s="238"/>
      <c r="M5" s="240"/>
      <c r="N5" s="242"/>
      <c r="O5" s="247"/>
      <c r="P5" s="238"/>
      <c r="Q5" s="240"/>
      <c r="R5" s="242"/>
      <c r="S5" s="240"/>
      <c r="T5" s="242"/>
      <c r="U5" s="247"/>
      <c r="V5" s="238"/>
      <c r="W5" s="240"/>
      <c r="X5" s="242"/>
      <c r="Y5" s="240"/>
      <c r="Z5" s="242"/>
      <c r="AA5" s="240"/>
      <c r="AB5" s="242"/>
      <c r="AC5" s="240"/>
      <c r="AD5" s="242"/>
      <c r="AE5" s="248"/>
      <c r="AF5" s="225"/>
      <c r="AG5" s="214"/>
      <c r="AH5" s="214"/>
      <c r="AI5" s="225"/>
      <c r="AJ5" s="214"/>
      <c r="AK5" s="214"/>
      <c r="AL5" s="225"/>
      <c r="AM5" s="214"/>
      <c r="AN5" s="214"/>
      <c r="AO5" s="225"/>
      <c r="AP5" s="225"/>
      <c r="AQ5" s="225"/>
      <c r="AR5" s="225"/>
    </row>
    <row r="6" ht="152.25" customHeight="1">
      <c r="A6" s="210"/>
      <c r="B6" s="210"/>
      <c r="C6" s="238"/>
      <c r="D6" s="240"/>
      <c r="E6" s="242"/>
      <c r="F6" s="247"/>
      <c r="G6" s="214"/>
      <c r="H6" s="214"/>
      <c r="I6" s="225"/>
      <c r="J6" s="214"/>
      <c r="K6" s="214"/>
      <c r="L6" s="238"/>
      <c r="M6" s="240"/>
      <c r="N6" s="242"/>
      <c r="O6" s="247"/>
      <c r="P6" s="238"/>
      <c r="Q6" s="240"/>
      <c r="R6" s="242"/>
      <c r="S6" s="240"/>
      <c r="T6" s="242"/>
      <c r="U6" s="247"/>
      <c r="V6" s="238"/>
      <c r="W6" s="240"/>
      <c r="X6" s="242"/>
      <c r="Y6" s="240"/>
      <c r="Z6" s="242"/>
      <c r="AA6" s="240"/>
      <c r="AB6" s="242"/>
      <c r="AC6" s="240"/>
      <c r="AD6" s="242"/>
      <c r="AE6" s="248"/>
      <c r="AF6" s="225"/>
      <c r="AG6" s="214"/>
      <c r="AH6" s="214"/>
      <c r="AI6" s="225"/>
      <c r="AJ6" s="214"/>
      <c r="AK6" s="214"/>
      <c r="AL6" s="225"/>
      <c r="AM6" s="214"/>
      <c r="AN6" s="214"/>
      <c r="AO6" s="225"/>
      <c r="AP6" s="225"/>
      <c r="AQ6" s="225"/>
      <c r="AR6" s="225"/>
      <c r="AT6" s="7"/>
    </row>
    <row r="7">
      <c r="A7" s="244" t="s">
        <v>72</v>
      </c>
      <c r="B7" s="245"/>
      <c r="C7" s="177">
        <v>1</v>
      </c>
      <c r="D7" s="185">
        <v>2</v>
      </c>
      <c r="E7" s="186" t="s">
        <v>123</v>
      </c>
      <c r="F7" s="178" t="s">
        <v>124</v>
      </c>
      <c r="G7" s="137" t="s">
        <v>125</v>
      </c>
      <c r="H7" s="136">
        <v>6</v>
      </c>
      <c r="I7" s="136" t="s">
        <v>143</v>
      </c>
      <c r="J7" s="136">
        <v>8</v>
      </c>
      <c r="K7" s="136">
        <v>9</v>
      </c>
      <c r="L7" s="177" t="s">
        <v>126</v>
      </c>
      <c r="M7" s="185">
        <v>11</v>
      </c>
      <c r="N7" s="186" t="s">
        <v>127</v>
      </c>
      <c r="O7" s="178">
        <v>13</v>
      </c>
      <c r="P7" s="177" t="s">
        <v>128</v>
      </c>
      <c r="Q7" s="185">
        <v>15</v>
      </c>
      <c r="R7" s="186" t="s">
        <v>129</v>
      </c>
      <c r="S7" s="185">
        <v>17</v>
      </c>
      <c r="T7" s="186" t="s">
        <v>130</v>
      </c>
      <c r="U7" s="178">
        <v>19</v>
      </c>
      <c r="V7" s="177" t="s">
        <v>131</v>
      </c>
      <c r="W7" s="185">
        <v>21</v>
      </c>
      <c r="X7" s="186" t="s">
        <v>132</v>
      </c>
      <c r="Y7" s="185">
        <v>23</v>
      </c>
      <c r="Z7" s="186" t="s">
        <v>133</v>
      </c>
      <c r="AA7" s="185">
        <v>25</v>
      </c>
      <c r="AB7" s="186" t="s">
        <v>134</v>
      </c>
      <c r="AC7" s="185">
        <v>27</v>
      </c>
      <c r="AD7" s="186" t="s">
        <v>135</v>
      </c>
      <c r="AE7" s="178">
        <v>29</v>
      </c>
      <c r="AF7" s="136">
        <v>30</v>
      </c>
      <c r="AG7" s="136">
        <v>31</v>
      </c>
      <c r="AH7" s="136">
        <v>32</v>
      </c>
      <c r="AI7" s="136" t="s">
        <v>136</v>
      </c>
      <c r="AJ7" s="136">
        <v>34</v>
      </c>
      <c r="AK7" s="136">
        <v>35</v>
      </c>
      <c r="AL7" s="136" t="s">
        <v>137</v>
      </c>
      <c r="AM7" s="136">
        <v>37</v>
      </c>
      <c r="AN7" s="136">
        <v>38</v>
      </c>
      <c r="AO7" s="136" t="s">
        <v>138</v>
      </c>
      <c r="AP7" s="136" t="s">
        <v>139</v>
      </c>
      <c r="AQ7" s="136" t="s">
        <v>140</v>
      </c>
      <c r="AR7" s="138" t="s">
        <v>141</v>
      </c>
    </row>
    <row r="8" ht="13.5">
      <c r="A8" s="243"/>
      <c r="B8" s="243"/>
      <c r="C8" s="179" t="s">
        <v>40</v>
      </c>
      <c r="D8" s="185"/>
      <c r="E8" s="187"/>
      <c r="F8" s="178"/>
      <c r="G8" s="136"/>
      <c r="H8" s="136"/>
      <c r="I8" s="140"/>
      <c r="J8" s="136"/>
      <c r="K8" s="136"/>
      <c r="L8" s="177"/>
      <c r="M8" s="185"/>
      <c r="N8" s="186"/>
      <c r="O8" s="178"/>
      <c r="P8" s="177"/>
      <c r="Q8" s="185"/>
      <c r="R8" s="186"/>
      <c r="S8" s="185"/>
      <c r="T8" s="186"/>
      <c r="U8" s="178"/>
      <c r="V8" s="177"/>
      <c r="W8" s="185"/>
      <c r="X8" s="186"/>
      <c r="Y8" s="185"/>
      <c r="Z8" s="186"/>
      <c r="AA8" s="185"/>
      <c r="AB8" s="186"/>
      <c r="AC8" s="185"/>
      <c r="AD8" s="186"/>
      <c r="AE8" s="178"/>
      <c r="AF8" s="136"/>
      <c r="AG8" s="136"/>
      <c r="AH8" s="136"/>
      <c r="AI8" s="136"/>
      <c r="AJ8" s="136"/>
      <c r="AK8" s="136"/>
      <c r="AL8" s="136"/>
      <c r="AM8" s="141"/>
      <c r="AN8" s="136"/>
      <c r="AO8" s="141"/>
      <c r="AP8" s="142"/>
      <c r="AQ8" s="142"/>
      <c r="AR8" s="143" t="s">
        <v>8</v>
      </c>
    </row>
    <row r="9" s="132" customFormat="1" ht="16.5">
      <c r="A9" s="64">
        <v>1</v>
      </c>
      <c r="B9" s="18" t="s">
        <v>149</v>
      </c>
      <c r="C9" s="180">
        <v>4097</v>
      </c>
      <c r="D9" s="188">
        <v>0</v>
      </c>
      <c r="E9" s="189">
        <f>C9*D9</f>
        <v>0</v>
      </c>
      <c r="F9" s="183"/>
      <c r="G9" s="68">
        <f>F9*18</f>
        <v>0</v>
      </c>
      <c r="H9" s="165"/>
      <c r="I9" s="57">
        <f>G9*H9/1000*1%</f>
        <v>0</v>
      </c>
      <c r="J9" s="133"/>
      <c r="K9" s="133"/>
      <c r="L9" s="192">
        <f>J9*K9</f>
        <v>0</v>
      </c>
      <c r="M9" s="188">
        <v>0.002</v>
      </c>
      <c r="N9" s="189">
        <f>C9*M9</f>
        <v>8.194</v>
      </c>
      <c r="O9" s="194"/>
      <c r="P9" s="192">
        <f>C9*O9</f>
        <v>0</v>
      </c>
      <c r="Q9" s="188">
        <v>0.275</v>
      </c>
      <c r="R9" s="189">
        <f>C9*Q9</f>
        <v>1126.6750000000002</v>
      </c>
      <c r="S9" s="203">
        <v>0.001</v>
      </c>
      <c r="T9" s="189">
        <f>C9*S9</f>
        <v>4.097</v>
      </c>
      <c r="U9" s="194"/>
      <c r="V9" s="192">
        <f>C9*U9</f>
        <v>0</v>
      </c>
      <c r="W9" s="188">
        <v>0.045</v>
      </c>
      <c r="X9" s="189">
        <f>C9*W9</f>
        <v>184.36499999999998</v>
      </c>
      <c r="Y9" s="188">
        <v>0.126</v>
      </c>
      <c r="Z9" s="189">
        <f>C9*Y9</f>
        <v>516.222</v>
      </c>
      <c r="AA9" s="188">
        <v>0.24</v>
      </c>
      <c r="AB9" s="189">
        <f>C9*AA9</f>
        <v>983.28</v>
      </c>
      <c r="AC9" s="203">
        <v>0.001</v>
      </c>
      <c r="AD9" s="189">
        <f>C9*AC9</f>
        <v>4.097</v>
      </c>
      <c r="AE9" s="199"/>
      <c r="AF9" s="166"/>
      <c r="AG9" s="68">
        <v>1</v>
      </c>
      <c r="AH9" s="76"/>
      <c r="AI9" s="57">
        <f>AG9*AH9</f>
        <v>0</v>
      </c>
      <c r="AJ9" s="68"/>
      <c r="AK9" s="76"/>
      <c r="AL9" s="57">
        <f>AJ9*AK9</f>
        <v>0</v>
      </c>
      <c r="AM9" s="62"/>
      <c r="AN9" s="62"/>
      <c r="AO9" s="57">
        <f>AM9*AN9*12/1000</f>
        <v>0</v>
      </c>
      <c r="AP9" s="59">
        <f>E9+I9+L9+N9+P9+R9+T9+V9+X9+Z9+AB9+AD9+AE9+AF9+AI9+AL9+AO9</f>
        <v>2826.9300000000003</v>
      </c>
      <c r="AQ9" s="144">
        <f>AP9/C9</f>
        <v>0.69000000000000006</v>
      </c>
      <c r="AR9" s="145">
        <f>ROUND((AP9/C9)/($AP$20/$C$20),5)</f>
        <v>0.72991</v>
      </c>
      <c r="AS9" s="131"/>
    </row>
    <row r="10" s="132" customFormat="1" ht="16.5">
      <c r="A10" s="64">
        <v>2</v>
      </c>
      <c r="B10" s="18" t="s">
        <v>150</v>
      </c>
      <c r="C10" s="180">
        <v>1630</v>
      </c>
      <c r="D10" s="188">
        <v>0.719</v>
      </c>
      <c r="E10" s="189">
        <f>C10*D10</f>
        <v>1171.97</v>
      </c>
      <c r="F10" s="183"/>
      <c r="G10" s="68">
        <f>F10*18</f>
        <v>0</v>
      </c>
      <c r="H10" s="165"/>
      <c r="I10" s="57">
        <f>G10*H10/1000*1%</f>
        <v>0</v>
      </c>
      <c r="J10" s="133"/>
      <c r="K10" s="133"/>
      <c r="L10" s="192">
        <f>J10*K10</f>
        <v>0</v>
      </c>
      <c r="M10" s="188">
        <v>0.002</v>
      </c>
      <c r="N10" s="189">
        <f>C10*M10</f>
        <v>3.2600000000000002</v>
      </c>
      <c r="O10" s="194"/>
      <c r="P10" s="192">
        <f>C10*O10</f>
        <v>0</v>
      </c>
      <c r="Q10" s="188">
        <v>0.275</v>
      </c>
      <c r="R10" s="189">
        <f>C10*Q10</f>
        <v>448.25000000000006</v>
      </c>
      <c r="S10" s="203">
        <v>0.001</v>
      </c>
      <c r="T10" s="189">
        <f>C10*S10</f>
        <v>1.6300000000000001</v>
      </c>
      <c r="U10" s="194"/>
      <c r="V10" s="192">
        <f>C10*U10</f>
        <v>0</v>
      </c>
      <c r="W10" s="188">
        <v>0.045</v>
      </c>
      <c r="X10" s="189">
        <f>C10*W10</f>
        <v>73.35</v>
      </c>
      <c r="Y10" s="188">
        <v>0.126</v>
      </c>
      <c r="Z10" s="189">
        <f>C10*Y10</f>
        <v>205.38</v>
      </c>
      <c r="AA10" s="188">
        <v>0.24</v>
      </c>
      <c r="AB10" s="189">
        <f>C10*AA10</f>
        <v>391.2</v>
      </c>
      <c r="AC10" s="203">
        <v>0.001</v>
      </c>
      <c r="AD10" s="189">
        <f>C10*AC10</f>
        <v>1.6300000000000001</v>
      </c>
      <c r="AE10" s="199"/>
      <c r="AF10" s="166"/>
      <c r="AG10" s="68">
        <v>1</v>
      </c>
      <c r="AH10" s="76"/>
      <c r="AI10" s="57">
        <f>AG10*AH10</f>
        <v>0</v>
      </c>
      <c r="AJ10" s="68"/>
      <c r="AK10" s="76"/>
      <c r="AL10" s="57">
        <f>AJ10*AK10</f>
        <v>0</v>
      </c>
      <c r="AM10" s="62"/>
      <c r="AN10" s="62"/>
      <c r="AO10" s="57">
        <f>AM10*AN10*12/1000</f>
        <v>0</v>
      </c>
      <c r="AP10" s="59">
        <f>E10+I10+L10+N10+P10+R10+T10+V10+X10+Z10+AB10+AD10+AE10+AF10+AI10+AL10+AO10</f>
        <v>2296.67</v>
      </c>
      <c r="AQ10" s="144">
        <f>AP10/C10</f>
        <v>1.409</v>
      </c>
      <c r="AR10" s="145">
        <f>ROUND((AP10/C10)/($AP$20/$C$20),5)</f>
        <v>1.4905</v>
      </c>
      <c r="AS10" s="131"/>
    </row>
    <row r="11" s="132" customFormat="1" ht="16.5">
      <c r="A11" s="64">
        <v>3</v>
      </c>
      <c r="B11" s="18" t="s">
        <v>151</v>
      </c>
      <c r="C11" s="180">
        <v>626</v>
      </c>
      <c r="D11" s="188">
        <v>0.719</v>
      </c>
      <c r="E11" s="189">
        <f>C11*D11</f>
        <v>450.094</v>
      </c>
      <c r="F11" s="183"/>
      <c r="G11" s="68">
        <f>F11*18</f>
        <v>0</v>
      </c>
      <c r="H11" s="165"/>
      <c r="I11" s="57">
        <f>G11*H11/1000*1%</f>
        <v>0</v>
      </c>
      <c r="J11" s="133"/>
      <c r="K11" s="133"/>
      <c r="L11" s="192">
        <f>J11*K11</f>
        <v>0</v>
      </c>
      <c r="M11" s="188">
        <v>0.002</v>
      </c>
      <c r="N11" s="189">
        <f>C11*M11</f>
        <v>1.252</v>
      </c>
      <c r="O11" s="194"/>
      <c r="P11" s="192">
        <f>C11*O11</f>
        <v>0</v>
      </c>
      <c r="Q11" s="188">
        <v>0.275</v>
      </c>
      <c r="R11" s="189">
        <f>C11*Q11</f>
        <v>172.15</v>
      </c>
      <c r="S11" s="203">
        <v>0.001</v>
      </c>
      <c r="T11" s="189">
        <f>C11*S11</f>
        <v>0.626</v>
      </c>
      <c r="U11" s="194"/>
      <c r="V11" s="192">
        <f>C11*U11</f>
        <v>0</v>
      </c>
      <c r="W11" s="188">
        <v>0.045</v>
      </c>
      <c r="X11" s="189">
        <f>C11*W11</f>
        <v>28.169999999999998</v>
      </c>
      <c r="Y11" s="188">
        <v>0.126</v>
      </c>
      <c r="Z11" s="189">
        <f>C11*Y11</f>
        <v>78.876</v>
      </c>
      <c r="AA11" s="188">
        <v>0.24</v>
      </c>
      <c r="AB11" s="189">
        <f>C11*AA11</f>
        <v>150.23999999999998</v>
      </c>
      <c r="AC11" s="203">
        <v>0.001</v>
      </c>
      <c r="AD11" s="189">
        <f>C11*AC11</f>
        <v>0.626</v>
      </c>
      <c r="AE11" s="199"/>
      <c r="AF11" s="166"/>
      <c r="AG11" s="68">
        <v>1</v>
      </c>
      <c r="AH11" s="76"/>
      <c r="AI11" s="57">
        <f>AG11*AH11</f>
        <v>0</v>
      </c>
      <c r="AJ11" s="68"/>
      <c r="AK11" s="76"/>
      <c r="AL11" s="57">
        <f>AJ11*AK11</f>
        <v>0</v>
      </c>
      <c r="AM11" s="62"/>
      <c r="AN11" s="62"/>
      <c r="AO11" s="57">
        <f>AM11*AN11*12/1000</f>
        <v>0</v>
      </c>
      <c r="AP11" s="59">
        <f>E11+I11+L11+N11+P11+R11+T11+V11+X11+Z11+AB11+AD11+AE11+AF11+AI11+AL11+AO11</f>
        <v>882.03399999999988</v>
      </c>
      <c r="AQ11" s="144">
        <f>AP11/C11</f>
        <v>1.4089999999999998</v>
      </c>
      <c r="AR11" s="145">
        <f>ROUND((AP11/C11)/($AP$20/$C$20),5)</f>
        <v>1.4905</v>
      </c>
      <c r="AS11" s="131"/>
    </row>
    <row r="12" s="132" customFormat="1" ht="15.75" hidden="1">
      <c r="A12" s="64">
        <v>4</v>
      </c>
      <c r="B12" s="18" t="s">
        <v>44</v>
      </c>
      <c r="C12" s="181">
        <f>'ИНП 2025'!C12</f>
        <v>0</v>
      </c>
      <c r="D12" s="188"/>
      <c r="E12" s="189">
        <f>C12*D12</f>
        <v>0</v>
      </c>
      <c r="F12" s="183"/>
      <c r="G12" s="68">
        <f>F12*18</f>
        <v>0</v>
      </c>
      <c r="H12" s="68">
        <v>27083</v>
      </c>
      <c r="I12" s="57">
        <f>G12*H12/1000*1%</f>
        <v>0</v>
      </c>
      <c r="J12" s="133"/>
      <c r="K12" s="133"/>
      <c r="L12" s="192">
        <f>J12*K12</f>
        <v>0</v>
      </c>
      <c r="M12" s="188"/>
      <c r="N12" s="189">
        <f>C12*M12</f>
        <v>0</v>
      </c>
      <c r="O12" s="194"/>
      <c r="P12" s="192">
        <f>C12*O12</f>
        <v>0</v>
      </c>
      <c r="Q12" s="188"/>
      <c r="R12" s="189">
        <f>C12*Q12</f>
        <v>0</v>
      </c>
      <c r="S12" s="197"/>
      <c r="T12" s="189">
        <f>C12*S12</f>
        <v>0</v>
      </c>
      <c r="U12" s="194"/>
      <c r="V12" s="192">
        <f>C12*U12</f>
        <v>0</v>
      </c>
      <c r="W12" s="188"/>
      <c r="X12" s="189">
        <f>C12*W12</f>
        <v>0</v>
      </c>
      <c r="Y12" s="188"/>
      <c r="Z12" s="189">
        <f>C12*Y12</f>
        <v>0</v>
      </c>
      <c r="AA12" s="188"/>
      <c r="AB12" s="189">
        <f>C12*AA12</f>
        <v>0</v>
      </c>
      <c r="AC12" s="188"/>
      <c r="AD12" s="189">
        <f>C12*AC12</f>
        <v>0</v>
      </c>
      <c r="AE12" s="200"/>
      <c r="AF12" s="159"/>
      <c r="AG12" s="68">
        <v>1</v>
      </c>
      <c r="AH12" s="76"/>
      <c r="AI12" s="57">
        <f>AG12*AH12</f>
        <v>0</v>
      </c>
      <c r="AJ12" s="68"/>
      <c r="AK12" s="76"/>
      <c r="AL12" s="57">
        <f>AJ12*AK12</f>
        <v>0</v>
      </c>
      <c r="AM12" s="62"/>
      <c r="AN12" s="62"/>
      <c r="AO12" s="57">
        <f>AM12*AN12*12/1000</f>
        <v>0</v>
      </c>
      <c r="AP12" s="59">
        <f>E12+I12+L12+N12+P12+R12+T12+V12+X12+Z12+AB12+AD12+AE12+AF12+AI12+AL12+AO12</f>
        <v>0</v>
      </c>
      <c r="AQ12" s="144" t="e">
        <f>AP12/C12</f>
        <v>#DIV/0!</v>
      </c>
      <c r="AR12" s="145" t="e">
        <f>ROUND((AP12/C12)/($AP$20/$C$20),5)</f>
        <v>#DIV/0!</v>
      </c>
      <c r="AS12" s="131"/>
    </row>
    <row r="13" s="132" customFormat="1" ht="15.75" hidden="1">
      <c r="A13" s="64">
        <v>5</v>
      </c>
      <c r="B13" s="18" t="s">
        <v>45</v>
      </c>
      <c r="C13" s="181">
        <f>'ИНП 2025'!C13</f>
        <v>0</v>
      </c>
      <c r="D13" s="188"/>
      <c r="E13" s="189">
        <f>C13*D13</f>
        <v>0</v>
      </c>
      <c r="F13" s="183"/>
      <c r="G13" s="68">
        <f>F13*18</f>
        <v>0</v>
      </c>
      <c r="H13" s="68">
        <v>27083</v>
      </c>
      <c r="I13" s="57">
        <f>G13*H13/1000*1%</f>
        <v>0</v>
      </c>
      <c r="J13" s="133"/>
      <c r="K13" s="133"/>
      <c r="L13" s="192">
        <f>J13*K13</f>
        <v>0</v>
      </c>
      <c r="M13" s="188"/>
      <c r="N13" s="189">
        <f>C13*M13</f>
        <v>0</v>
      </c>
      <c r="O13" s="194"/>
      <c r="P13" s="192">
        <f>C13*O13</f>
        <v>0</v>
      </c>
      <c r="Q13" s="188"/>
      <c r="R13" s="189">
        <f>C13*Q13</f>
        <v>0</v>
      </c>
      <c r="S13" s="197"/>
      <c r="T13" s="189">
        <f>C13*S13</f>
        <v>0</v>
      </c>
      <c r="U13" s="194"/>
      <c r="V13" s="192">
        <f>C13*U13</f>
        <v>0</v>
      </c>
      <c r="W13" s="188"/>
      <c r="X13" s="189">
        <f>C13*W13</f>
        <v>0</v>
      </c>
      <c r="Y13" s="188"/>
      <c r="Z13" s="189">
        <f>C13*Y13</f>
        <v>0</v>
      </c>
      <c r="AA13" s="188"/>
      <c r="AB13" s="189">
        <f>C13*AA13</f>
        <v>0</v>
      </c>
      <c r="AC13" s="188"/>
      <c r="AD13" s="189">
        <f>C13*AC13</f>
        <v>0</v>
      </c>
      <c r="AE13" s="201"/>
      <c r="AF13" s="57"/>
      <c r="AG13" s="68">
        <v>1</v>
      </c>
      <c r="AH13" s="76"/>
      <c r="AI13" s="57">
        <f>AG13*AH13</f>
        <v>0</v>
      </c>
      <c r="AJ13" s="68"/>
      <c r="AK13" s="76"/>
      <c r="AL13" s="57">
        <f>AJ13*AK13</f>
        <v>0</v>
      </c>
      <c r="AM13" s="62"/>
      <c r="AN13" s="62"/>
      <c r="AO13" s="57">
        <f>AM13*AN13*12/1000</f>
        <v>0</v>
      </c>
      <c r="AP13" s="59">
        <f>E13+I13+L13+N13+P13+R13+T13+V13+X13+Z13+AB13+AD13+AE13+AF13+AI13+AL13+AO13</f>
        <v>0</v>
      </c>
      <c r="AQ13" s="144" t="e">
        <f>AP13/C13</f>
        <v>#DIV/0!</v>
      </c>
      <c r="AR13" s="145" t="e">
        <f>ROUND((AP13/C13)/($AP$20/$C$20),5)</f>
        <v>#DIV/0!</v>
      </c>
      <c r="AS13" s="160"/>
    </row>
    <row r="14" s="132" customFormat="1" ht="15.75" hidden="1">
      <c r="A14" s="64">
        <v>6</v>
      </c>
      <c r="B14" s="18" t="s">
        <v>46</v>
      </c>
      <c r="C14" s="181">
        <f>'ИНП 2025'!C14</f>
        <v>0</v>
      </c>
      <c r="D14" s="188"/>
      <c r="E14" s="189">
        <f>C14*D14</f>
        <v>0</v>
      </c>
      <c r="F14" s="183"/>
      <c r="G14" s="68">
        <f>F14*18</f>
        <v>0</v>
      </c>
      <c r="H14" s="68">
        <v>27083</v>
      </c>
      <c r="I14" s="57">
        <f>G14*H14/1000*1%</f>
        <v>0</v>
      </c>
      <c r="J14" s="133"/>
      <c r="K14" s="133"/>
      <c r="L14" s="192">
        <f>J14*K14</f>
        <v>0</v>
      </c>
      <c r="M14" s="188"/>
      <c r="N14" s="189">
        <f>C14*M14</f>
        <v>0</v>
      </c>
      <c r="O14" s="194"/>
      <c r="P14" s="192">
        <f>C14*O14</f>
        <v>0</v>
      </c>
      <c r="Q14" s="188"/>
      <c r="R14" s="189">
        <f>C14*Q14</f>
        <v>0</v>
      </c>
      <c r="S14" s="197"/>
      <c r="T14" s="189">
        <f>C14*S14</f>
        <v>0</v>
      </c>
      <c r="U14" s="194"/>
      <c r="V14" s="192">
        <f>C14*U14</f>
        <v>0</v>
      </c>
      <c r="W14" s="188"/>
      <c r="X14" s="189">
        <f>C14*W14</f>
        <v>0</v>
      </c>
      <c r="Y14" s="188"/>
      <c r="Z14" s="189">
        <f>C14*Y14</f>
        <v>0</v>
      </c>
      <c r="AA14" s="188"/>
      <c r="AB14" s="189">
        <f>C14*AA14</f>
        <v>0</v>
      </c>
      <c r="AC14" s="188"/>
      <c r="AD14" s="189">
        <f>C14*AC14</f>
        <v>0</v>
      </c>
      <c r="AE14" s="201"/>
      <c r="AF14" s="57"/>
      <c r="AG14" s="68">
        <v>1</v>
      </c>
      <c r="AH14" s="76"/>
      <c r="AI14" s="57">
        <f>AG14*AH14</f>
        <v>0</v>
      </c>
      <c r="AJ14" s="68"/>
      <c r="AK14" s="76"/>
      <c r="AL14" s="57">
        <f>AJ14*AK14</f>
        <v>0</v>
      </c>
      <c r="AM14" s="62"/>
      <c r="AN14" s="62"/>
      <c r="AO14" s="57">
        <f>AM14*AN14*12/1000</f>
        <v>0</v>
      </c>
      <c r="AP14" s="59">
        <f>E14+I14+L14+N14+P14+R14+T14+V14+X14+Z14+AB14+AD14+AE14+AF14+AI14+AL14+AO14</f>
        <v>0</v>
      </c>
      <c r="AQ14" s="144" t="e">
        <f>AP14/C14</f>
        <v>#DIV/0!</v>
      </c>
      <c r="AR14" s="145" t="e">
        <f>ROUND((AP14/C14)/($AP$20/$C$20),5)</f>
        <v>#DIV/0!</v>
      </c>
      <c r="AS14" s="131"/>
    </row>
    <row r="15" s="132" customFormat="1" ht="15.75" hidden="1">
      <c r="A15" s="64">
        <v>7</v>
      </c>
      <c r="B15" s="18" t="s">
        <v>47</v>
      </c>
      <c r="C15" s="181">
        <f>'ИНП 2025'!C15</f>
        <v>0</v>
      </c>
      <c r="D15" s="188"/>
      <c r="E15" s="189">
        <f>C15*D15</f>
        <v>0</v>
      </c>
      <c r="F15" s="183"/>
      <c r="G15" s="68">
        <f>F15*18</f>
        <v>0</v>
      </c>
      <c r="H15" s="68">
        <v>27083</v>
      </c>
      <c r="I15" s="57">
        <f>G15*H15/1000*1%</f>
        <v>0</v>
      </c>
      <c r="J15" s="133"/>
      <c r="K15" s="133"/>
      <c r="L15" s="192">
        <f>J15*K15</f>
        <v>0</v>
      </c>
      <c r="M15" s="188"/>
      <c r="N15" s="189">
        <f>C15*M15</f>
        <v>0</v>
      </c>
      <c r="O15" s="194"/>
      <c r="P15" s="192">
        <f>C15*O15</f>
        <v>0</v>
      </c>
      <c r="Q15" s="188"/>
      <c r="R15" s="189">
        <f>C15*Q15</f>
        <v>0</v>
      </c>
      <c r="S15" s="197"/>
      <c r="T15" s="189">
        <f>C15*S15</f>
        <v>0</v>
      </c>
      <c r="U15" s="194"/>
      <c r="V15" s="192">
        <f>C15*U15</f>
        <v>0</v>
      </c>
      <c r="W15" s="188"/>
      <c r="X15" s="189">
        <f>C15*W15</f>
        <v>0</v>
      </c>
      <c r="Y15" s="188"/>
      <c r="Z15" s="189">
        <f>C15*Y15</f>
        <v>0</v>
      </c>
      <c r="AA15" s="188"/>
      <c r="AB15" s="189">
        <f>C15*AA15</f>
        <v>0</v>
      </c>
      <c r="AC15" s="188"/>
      <c r="AD15" s="189">
        <f>C15*AC15</f>
        <v>0</v>
      </c>
      <c r="AE15" s="201"/>
      <c r="AF15" s="57"/>
      <c r="AG15" s="68">
        <v>1</v>
      </c>
      <c r="AH15" s="76"/>
      <c r="AI15" s="57">
        <f>AG15*AH15</f>
        <v>0</v>
      </c>
      <c r="AJ15" s="68"/>
      <c r="AK15" s="76"/>
      <c r="AL15" s="57">
        <f>AJ15*AK15</f>
        <v>0</v>
      </c>
      <c r="AM15" s="62"/>
      <c r="AN15" s="62"/>
      <c r="AO15" s="57">
        <f>AM15*AN15*12/1000</f>
        <v>0</v>
      </c>
      <c r="AP15" s="59">
        <f>E15+I15+L15+N15+P15+R15+T15+V15+X15+Z15+AB15+AD15+AE15+AF15+AI15+AL15+AO15</f>
        <v>0</v>
      </c>
      <c r="AQ15" s="144" t="e">
        <f>AP15/C15</f>
        <v>#DIV/0!</v>
      </c>
      <c r="AR15" s="145" t="e">
        <f>ROUND((AP15/C15)/($AP$20/$C$20),5)</f>
        <v>#DIV/0!</v>
      </c>
      <c r="AS15" s="131"/>
    </row>
    <row r="16" s="132" customFormat="1" ht="15.75" hidden="1">
      <c r="A16" s="64">
        <v>8</v>
      </c>
      <c r="B16" s="18" t="s">
        <v>48</v>
      </c>
      <c r="C16" s="181">
        <f>'ИНП 2025'!C16</f>
        <v>0</v>
      </c>
      <c r="D16" s="188"/>
      <c r="E16" s="189">
        <f>C16*D16</f>
        <v>0</v>
      </c>
      <c r="F16" s="183"/>
      <c r="G16" s="68">
        <f>F16*18</f>
        <v>0</v>
      </c>
      <c r="H16" s="68">
        <v>27083</v>
      </c>
      <c r="I16" s="57">
        <f>G16*H16/1000*1%</f>
        <v>0</v>
      </c>
      <c r="J16" s="133"/>
      <c r="K16" s="133"/>
      <c r="L16" s="192">
        <f>J16*K16</f>
        <v>0</v>
      </c>
      <c r="M16" s="188"/>
      <c r="N16" s="189">
        <f>C16*M16</f>
        <v>0</v>
      </c>
      <c r="O16" s="194"/>
      <c r="P16" s="192">
        <f>C16*O16</f>
        <v>0</v>
      </c>
      <c r="Q16" s="188"/>
      <c r="R16" s="189">
        <f>C16*Q16</f>
        <v>0</v>
      </c>
      <c r="S16" s="197"/>
      <c r="T16" s="189">
        <f>C16*S16</f>
        <v>0</v>
      </c>
      <c r="U16" s="194"/>
      <c r="V16" s="192">
        <f>C16*U16</f>
        <v>0</v>
      </c>
      <c r="W16" s="188"/>
      <c r="X16" s="189">
        <f>C16*W16</f>
        <v>0</v>
      </c>
      <c r="Y16" s="188"/>
      <c r="Z16" s="189">
        <f>C16*Y16</f>
        <v>0</v>
      </c>
      <c r="AA16" s="188"/>
      <c r="AB16" s="189">
        <f>C16*AA16</f>
        <v>0</v>
      </c>
      <c r="AC16" s="188"/>
      <c r="AD16" s="189">
        <f>C16*AC16</f>
        <v>0</v>
      </c>
      <c r="AE16" s="201"/>
      <c r="AF16" s="57"/>
      <c r="AG16" s="68">
        <v>1</v>
      </c>
      <c r="AH16" s="76"/>
      <c r="AI16" s="57">
        <f>AG16*AH16</f>
        <v>0</v>
      </c>
      <c r="AJ16" s="68"/>
      <c r="AK16" s="76"/>
      <c r="AL16" s="57">
        <f>AJ16*AK16</f>
        <v>0</v>
      </c>
      <c r="AM16" s="62"/>
      <c r="AN16" s="62"/>
      <c r="AO16" s="57">
        <f>AM16*AN16*12/1000</f>
        <v>0</v>
      </c>
      <c r="AP16" s="59">
        <f>E16+I16+L16+N16+P16+R16+T16+V16+X16+Z16+AB16+AD16+AE16+AF16+AI16+AL16+AO16</f>
        <v>0</v>
      </c>
      <c r="AQ16" s="144" t="e">
        <f>AP16/C16</f>
        <v>#DIV/0!</v>
      </c>
      <c r="AR16" s="145" t="e">
        <f>ROUND((AP16/C16)/($AP$20/$C$20),5)</f>
        <v>#DIV/0!</v>
      </c>
      <c r="AS16" s="131"/>
    </row>
    <row r="17" s="132" customFormat="1" ht="15.75" hidden="1">
      <c r="A17" s="64">
        <v>9</v>
      </c>
      <c r="B17" s="18" t="s">
        <v>49</v>
      </c>
      <c r="C17" s="181">
        <f>'ИНП 2025'!C17</f>
        <v>0</v>
      </c>
      <c r="D17" s="188"/>
      <c r="E17" s="189">
        <f>C17*D17</f>
        <v>0</v>
      </c>
      <c r="F17" s="183"/>
      <c r="G17" s="68">
        <f>F17*18</f>
        <v>0</v>
      </c>
      <c r="H17" s="68">
        <v>27083</v>
      </c>
      <c r="I17" s="57">
        <f>G17*H17/1000*1%</f>
        <v>0</v>
      </c>
      <c r="J17" s="133"/>
      <c r="K17" s="133"/>
      <c r="L17" s="192">
        <f>J17*K17</f>
        <v>0</v>
      </c>
      <c r="M17" s="188"/>
      <c r="N17" s="189">
        <f>C17*M17</f>
        <v>0</v>
      </c>
      <c r="O17" s="194"/>
      <c r="P17" s="192">
        <f>C17*O17</f>
        <v>0</v>
      </c>
      <c r="Q17" s="188"/>
      <c r="R17" s="189">
        <f>C17*Q17</f>
        <v>0</v>
      </c>
      <c r="S17" s="197"/>
      <c r="T17" s="189">
        <f>C17*S17</f>
        <v>0</v>
      </c>
      <c r="U17" s="194"/>
      <c r="V17" s="192">
        <f>C17*U17</f>
        <v>0</v>
      </c>
      <c r="W17" s="188"/>
      <c r="X17" s="189">
        <f>C17*W17</f>
        <v>0</v>
      </c>
      <c r="Y17" s="188"/>
      <c r="Z17" s="189">
        <f>C17*Y17</f>
        <v>0</v>
      </c>
      <c r="AA17" s="188"/>
      <c r="AB17" s="189">
        <f>C17*AA17</f>
        <v>0</v>
      </c>
      <c r="AC17" s="188"/>
      <c r="AD17" s="189">
        <f>C17*AC17</f>
        <v>0</v>
      </c>
      <c r="AE17" s="201"/>
      <c r="AF17" s="57"/>
      <c r="AG17" s="68">
        <v>1</v>
      </c>
      <c r="AH17" s="76"/>
      <c r="AI17" s="57">
        <f>AG17*AH17</f>
        <v>0</v>
      </c>
      <c r="AJ17" s="68"/>
      <c r="AK17" s="76"/>
      <c r="AL17" s="57">
        <f>AJ17*AK17</f>
        <v>0</v>
      </c>
      <c r="AM17" s="62"/>
      <c r="AN17" s="62"/>
      <c r="AO17" s="57">
        <f>AM17*AN17*12/1000</f>
        <v>0</v>
      </c>
      <c r="AP17" s="59">
        <f>E17+I17+L17+N17+P17+R17+T17+V17+X17+Z17+AB17+AD17+AE17+AF17+AI17+AL17+AO17</f>
        <v>0</v>
      </c>
      <c r="AQ17" s="144" t="e">
        <f>AP17/C17</f>
        <v>#DIV/0!</v>
      </c>
      <c r="AR17" s="145" t="e">
        <f>ROUND((AP17/C17)/($AP$20/$C$20),5)</f>
        <v>#DIV/0!</v>
      </c>
      <c r="AS17" s="131"/>
    </row>
    <row r="18" s="132" customFormat="1" ht="15.75" hidden="1">
      <c r="A18" s="64">
        <v>10</v>
      </c>
      <c r="B18" s="18" t="s">
        <v>50</v>
      </c>
      <c r="C18" s="181">
        <f>'ИНП 2025'!C18</f>
        <v>0</v>
      </c>
      <c r="D18" s="188"/>
      <c r="E18" s="189">
        <f>C18*D18</f>
        <v>0</v>
      </c>
      <c r="F18" s="183"/>
      <c r="G18" s="68">
        <f>F18*18</f>
        <v>0</v>
      </c>
      <c r="H18" s="68">
        <v>27083</v>
      </c>
      <c r="I18" s="57">
        <f>G18*H18/1000*1%</f>
        <v>0</v>
      </c>
      <c r="J18" s="133"/>
      <c r="K18" s="133"/>
      <c r="L18" s="192">
        <f>J18*K18</f>
        <v>0</v>
      </c>
      <c r="M18" s="188"/>
      <c r="N18" s="189">
        <f>C18*M18</f>
        <v>0</v>
      </c>
      <c r="O18" s="194"/>
      <c r="P18" s="192">
        <f>C18*O18</f>
        <v>0</v>
      </c>
      <c r="Q18" s="188"/>
      <c r="R18" s="189">
        <f>C18*Q18</f>
        <v>0</v>
      </c>
      <c r="S18" s="197"/>
      <c r="T18" s="189">
        <f>C18*S18</f>
        <v>0</v>
      </c>
      <c r="U18" s="194"/>
      <c r="V18" s="192">
        <f>C18*U18</f>
        <v>0</v>
      </c>
      <c r="W18" s="188"/>
      <c r="X18" s="189">
        <f>C18*W18</f>
        <v>0</v>
      </c>
      <c r="Y18" s="188"/>
      <c r="Z18" s="189">
        <f>C18*Y18</f>
        <v>0</v>
      </c>
      <c r="AA18" s="188"/>
      <c r="AB18" s="189">
        <f>C18*AA18</f>
        <v>0</v>
      </c>
      <c r="AC18" s="188"/>
      <c r="AD18" s="189">
        <f>C18*AC18</f>
        <v>0</v>
      </c>
      <c r="AE18" s="201"/>
      <c r="AF18" s="57"/>
      <c r="AG18" s="68">
        <v>1</v>
      </c>
      <c r="AH18" s="76"/>
      <c r="AI18" s="57">
        <f>AG18*AH18</f>
        <v>0</v>
      </c>
      <c r="AJ18" s="68"/>
      <c r="AK18" s="76"/>
      <c r="AL18" s="57">
        <f>AJ18*AK18</f>
        <v>0</v>
      </c>
      <c r="AM18" s="62"/>
      <c r="AN18" s="62"/>
      <c r="AO18" s="57">
        <f>AM18*AN18*12/1000</f>
        <v>0</v>
      </c>
      <c r="AP18" s="59">
        <f>E18+I18+L18+N18+P18+R18+T18+V18+X18+Z18+AB18+AD18+AE18+AF18+AI18+AL18+AO18</f>
        <v>0</v>
      </c>
      <c r="AQ18" s="144" t="e">
        <f>AP18/C18</f>
        <v>#DIV/0!</v>
      </c>
      <c r="AR18" s="145" t="e">
        <f>ROUND((AP18/C18)/($AP$20/$C$20),5)</f>
        <v>#DIV/0!</v>
      </c>
      <c r="AS18" s="131"/>
    </row>
    <row r="19" s="132" customFormat="1" ht="15.75" hidden="1">
      <c r="A19" s="64">
        <v>11</v>
      </c>
      <c r="B19" s="18" t="s">
        <v>51</v>
      </c>
      <c r="C19" s="181">
        <f>'ИНП 2025'!C19</f>
        <v>0</v>
      </c>
      <c r="D19" s="188"/>
      <c r="E19" s="189">
        <f>C19*D19</f>
        <v>0</v>
      </c>
      <c r="F19" s="183"/>
      <c r="G19" s="68">
        <f>F19*18</f>
        <v>0</v>
      </c>
      <c r="H19" s="68">
        <v>27083</v>
      </c>
      <c r="I19" s="57">
        <f>G19*H19/1000*1%</f>
        <v>0</v>
      </c>
      <c r="J19" s="133"/>
      <c r="K19" s="133"/>
      <c r="L19" s="192">
        <f>J19*K19</f>
        <v>0</v>
      </c>
      <c r="M19" s="188"/>
      <c r="N19" s="189">
        <f>C19*M19</f>
        <v>0</v>
      </c>
      <c r="O19" s="194"/>
      <c r="P19" s="192">
        <f>C19*O19</f>
        <v>0</v>
      </c>
      <c r="Q19" s="188"/>
      <c r="R19" s="189">
        <f>C19*Q19</f>
        <v>0</v>
      </c>
      <c r="S19" s="197"/>
      <c r="T19" s="189">
        <f>C19*S19</f>
        <v>0</v>
      </c>
      <c r="U19" s="194"/>
      <c r="V19" s="192">
        <f>C19*U19</f>
        <v>0</v>
      </c>
      <c r="W19" s="188"/>
      <c r="X19" s="189">
        <f>C19*W19</f>
        <v>0</v>
      </c>
      <c r="Y19" s="188"/>
      <c r="Z19" s="189">
        <f>C19*Y19</f>
        <v>0</v>
      </c>
      <c r="AA19" s="188"/>
      <c r="AB19" s="189">
        <f>C19*AA19</f>
        <v>0</v>
      </c>
      <c r="AC19" s="188"/>
      <c r="AD19" s="189">
        <f>C19*AC19</f>
        <v>0</v>
      </c>
      <c r="AE19" s="201"/>
      <c r="AF19" s="57"/>
      <c r="AG19" s="68">
        <v>1</v>
      </c>
      <c r="AH19" s="76"/>
      <c r="AI19" s="57">
        <f>AG19*AH19</f>
        <v>0</v>
      </c>
      <c r="AJ19" s="68"/>
      <c r="AK19" s="76"/>
      <c r="AL19" s="57">
        <f>AJ19*AK19</f>
        <v>0</v>
      </c>
      <c r="AM19" s="62"/>
      <c r="AN19" s="62"/>
      <c r="AO19" s="57">
        <f>AM19*AN19*12/1000</f>
        <v>0</v>
      </c>
      <c r="AP19" s="59">
        <f>E19+I19+L19+N19+P19+R19+T19+V19+X19+Z19+AB19+AD19+AE19+AF19+AI19+AL19+AO19</f>
        <v>0</v>
      </c>
      <c r="AQ19" s="144" t="e">
        <f>AP19/C19</f>
        <v>#DIV/0!</v>
      </c>
      <c r="AR19" s="145" t="e">
        <f>ROUND((AP19/C19)/($AP$20/$C$20),5)</f>
        <v>#DIV/0!</v>
      </c>
      <c r="AS19" s="131"/>
    </row>
    <row r="20" ht="16.5" thickBot="1">
      <c r="A20" s="218" t="s">
        <v>0</v>
      </c>
      <c r="B20" s="218"/>
      <c r="C20" s="182">
        <f>SUM(C9:C19)</f>
        <v>6353</v>
      </c>
      <c r="D20" s="190" t="s">
        <v>88</v>
      </c>
      <c r="E20" s="191">
        <f>SUM(E9:E19)</f>
        <v>1622.064</v>
      </c>
      <c r="F20" s="184">
        <f>SUM(F9:F19)</f>
        <v>0</v>
      </c>
      <c r="G20" s="148">
        <f>SUM(G9:G19)</f>
        <v>0</v>
      </c>
      <c r="H20" s="147" t="s">
        <v>88</v>
      </c>
      <c r="I20" s="153">
        <f>SUM(I9:I19)</f>
        <v>0</v>
      </c>
      <c r="J20" s="148">
        <f>SUM(J9:J19)</f>
        <v>0</v>
      </c>
      <c r="K20" s="149" t="s">
        <v>7</v>
      </c>
      <c r="L20" s="193">
        <f>SUM(L9:L19)</f>
        <v>0</v>
      </c>
      <c r="M20" s="196" t="s">
        <v>7</v>
      </c>
      <c r="N20" s="191">
        <f>SUM(N9:N19)</f>
        <v>12.706000000000001</v>
      </c>
      <c r="O20" s="195" t="s">
        <v>7</v>
      </c>
      <c r="P20" s="193">
        <f>SUM(P9:P19)</f>
        <v>0</v>
      </c>
      <c r="Q20" s="196" t="s">
        <v>7</v>
      </c>
      <c r="R20" s="191">
        <f>SUM(R9:R19)</f>
        <v>1747.0750000000003</v>
      </c>
      <c r="S20" s="198" t="s">
        <v>7</v>
      </c>
      <c r="T20" s="191">
        <f>SUM(T9:T19)</f>
        <v>6.3530000000000007</v>
      </c>
      <c r="U20" s="195" t="s">
        <v>7</v>
      </c>
      <c r="V20" s="193">
        <f>SUM(V9:V19)</f>
        <v>0</v>
      </c>
      <c r="W20" s="196" t="s">
        <v>7</v>
      </c>
      <c r="X20" s="191">
        <f>SUM(X9:X19)</f>
        <v>285.885</v>
      </c>
      <c r="Y20" s="196" t="s">
        <v>7</v>
      </c>
      <c r="Z20" s="191">
        <f>SUM(Z9:Z19)</f>
        <v>800.478</v>
      </c>
      <c r="AA20" s="196" t="s">
        <v>7</v>
      </c>
      <c r="AB20" s="191">
        <f>SUM(AB9:AB19)</f>
        <v>1524.72</v>
      </c>
      <c r="AC20" s="196" t="s">
        <v>7</v>
      </c>
      <c r="AD20" s="191">
        <f>SUM(AD9:AD19)</f>
        <v>6.3530000000000007</v>
      </c>
      <c r="AE20" s="202">
        <f>SUM(AE9:AE19)</f>
        <v>0</v>
      </c>
      <c r="AF20" s="153">
        <f>SUM(AF9:AF19)</f>
        <v>0</v>
      </c>
      <c r="AG20" s="146">
        <f>SUM(AG9:AG19)</f>
        <v>11</v>
      </c>
      <c r="AH20" s="149" t="s">
        <v>7</v>
      </c>
      <c r="AI20" s="153">
        <f>SUM(AI9:AI19)</f>
        <v>0</v>
      </c>
      <c r="AJ20" s="146">
        <f>SUM(AJ9:AJ19)</f>
        <v>0</v>
      </c>
      <c r="AK20" s="149" t="s">
        <v>7</v>
      </c>
      <c r="AL20" s="153">
        <f>SUM(AL9:AL19)</f>
        <v>0</v>
      </c>
      <c r="AM20" s="149" t="s">
        <v>7</v>
      </c>
      <c r="AN20" s="147" t="s">
        <v>88</v>
      </c>
      <c r="AO20" s="153">
        <f>SUM(AO9:AO19)</f>
        <v>0</v>
      </c>
      <c r="AP20" s="153">
        <f>SUM(AP9:AP19)</f>
        <v>6005.634</v>
      </c>
      <c r="AQ20" s="150">
        <f>SUM(AQ9:AQ11)</f>
        <v>3.508</v>
      </c>
      <c r="AR20" s="152">
        <f>(AP20/C20)/($AP$20/$C$20)</f>
        <v>1</v>
      </c>
    </row>
    <row r="21">
      <c r="C21" s="5"/>
      <c r="AA21" s="5"/>
      <c r="AD21" s="5"/>
      <c r="AE21" s="5"/>
      <c r="AF21" s="5"/>
      <c r="AI21" s="5"/>
      <c r="AL21" s="5"/>
      <c r="AS21" s="4"/>
    </row>
    <row r="22">
      <c r="C22" s="9"/>
      <c r="AA22" s="5"/>
      <c r="AD22" s="5"/>
      <c r="AE22" s="5"/>
      <c r="AF22" s="5"/>
      <c r="AI22" s="5"/>
      <c r="AL22" s="5"/>
      <c r="AP22" s="4"/>
    </row>
    <row r="23">
      <c r="D23" s="5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 t="s">
        <v>90</v>
      </c>
      <c r="Y23" s="5"/>
      <c r="AM23" s="5" t="s">
        <v>89</v>
      </c>
    </row>
    <row r="24" ht="15.75">
      <c r="AD24" s="74"/>
      <c r="AE24" s="74"/>
      <c r="AF24" s="74"/>
      <c r="AI24" s="74"/>
      <c r="AL24" s="74"/>
      <c r="AM24" s="5" t="s">
        <v>89</v>
      </c>
    </row>
    <row r="25" ht="12.75" customHeight="1">
      <c r="B25" s="5" t="s">
        <v>89</v>
      </c>
    </row>
    <row r="26" ht="13.5" customHeight="1"/>
    <row r="27" ht="12.75" customHeight="1" hidden="1">
      <c r="A27" s="232" t="s">
        <v>1</v>
      </c>
      <c r="B27" s="232" t="s">
        <v>2</v>
      </c>
      <c r="C27" s="225" t="s">
        <v>91</v>
      </c>
      <c r="D27" s="214" t="s">
        <v>61</v>
      </c>
      <c r="E27" s="127"/>
      <c r="F27" s="127"/>
      <c r="G27" s="127"/>
      <c r="H27" s="127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214" t="s">
        <v>61</v>
      </c>
      <c r="U27" s="126"/>
      <c r="V27" s="225" t="s">
        <v>62</v>
      </c>
      <c r="W27" s="214" t="s">
        <v>63</v>
      </c>
      <c r="X27" s="225" t="s">
        <v>64</v>
      </c>
      <c r="Y27" s="214" t="s">
        <v>65</v>
      </c>
      <c r="Z27" s="225" t="s">
        <v>66</v>
      </c>
      <c r="AA27" s="226"/>
      <c r="AB27" s="226"/>
      <c r="AC27" s="229" t="s">
        <v>67</v>
      </c>
      <c r="AD27" s="214" t="s">
        <v>68</v>
      </c>
      <c r="AE27" s="214" t="s">
        <v>68</v>
      </c>
      <c r="AF27" s="214" t="s">
        <v>68</v>
      </c>
      <c r="AG27" s="214" t="s">
        <v>67</v>
      </c>
      <c r="AH27" s="126"/>
      <c r="AI27" s="214" t="s">
        <v>68</v>
      </c>
      <c r="AJ27" s="214" t="s">
        <v>67</v>
      </c>
      <c r="AK27" s="126"/>
      <c r="AL27" s="214" t="s">
        <v>68</v>
      </c>
      <c r="AM27" s="214" t="s">
        <v>92</v>
      </c>
      <c r="AN27" s="225" t="s">
        <v>93</v>
      </c>
      <c r="AO27" s="214" t="s">
        <v>69</v>
      </c>
    </row>
    <row r="28" ht="12.75" customHeight="1" hidden="1">
      <c r="A28" s="233"/>
      <c r="B28" s="235"/>
      <c r="C28" s="225"/>
      <c r="D28" s="214"/>
      <c r="E28" s="128"/>
      <c r="F28" s="128"/>
      <c r="G28" s="128"/>
      <c r="H28" s="128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214"/>
      <c r="U28" s="126"/>
      <c r="V28" s="225"/>
      <c r="W28" s="214"/>
      <c r="X28" s="225"/>
      <c r="Y28" s="214"/>
      <c r="Z28" s="225"/>
      <c r="AA28" s="227"/>
      <c r="AB28" s="227"/>
      <c r="AC28" s="230"/>
      <c r="AD28" s="214"/>
      <c r="AE28" s="214"/>
      <c r="AF28" s="214"/>
      <c r="AG28" s="214"/>
      <c r="AH28" s="126"/>
      <c r="AI28" s="214"/>
      <c r="AJ28" s="214"/>
      <c r="AK28" s="126"/>
      <c r="AL28" s="214"/>
      <c r="AM28" s="214"/>
      <c r="AN28" s="225"/>
      <c r="AO28" s="214"/>
    </row>
    <row r="29" ht="34.5" customHeight="1" hidden="1">
      <c r="A29" s="234"/>
      <c r="B29" s="234"/>
      <c r="C29" s="225"/>
      <c r="D29" s="214"/>
      <c r="E29" s="128"/>
      <c r="F29" s="128"/>
      <c r="G29" s="128"/>
      <c r="H29" s="128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214"/>
      <c r="U29" s="126"/>
      <c r="V29" s="225"/>
      <c r="W29" s="214"/>
      <c r="X29" s="225"/>
      <c r="Y29" s="214"/>
      <c r="Z29" s="225"/>
      <c r="AA29" s="228"/>
      <c r="AB29" s="228"/>
      <c r="AC29" s="231"/>
      <c r="AD29" s="214"/>
      <c r="AE29" s="214"/>
      <c r="AF29" s="214"/>
      <c r="AG29" s="214"/>
      <c r="AH29" s="126"/>
      <c r="AI29" s="214"/>
      <c r="AJ29" s="214"/>
      <c r="AK29" s="126"/>
      <c r="AL29" s="214"/>
      <c r="AM29" s="214"/>
      <c r="AN29" s="225"/>
      <c r="AO29" s="214"/>
    </row>
    <row r="30" ht="14.25" customHeight="1" hidden="1" thickBot="1">
      <c r="A30" s="236" t="s">
        <v>72</v>
      </c>
      <c r="B30" s="237"/>
      <c r="C30" s="46">
        <v>1</v>
      </c>
      <c r="D30" s="47">
        <v>2</v>
      </c>
      <c r="E30" s="129"/>
      <c r="F30" s="129"/>
      <c r="G30" s="129"/>
      <c r="H30" s="129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>
        <v>2</v>
      </c>
      <c r="U30" s="47"/>
      <c r="V30" s="46" t="s">
        <v>73</v>
      </c>
      <c r="W30" s="47">
        <v>4</v>
      </c>
      <c r="X30" s="46" t="s">
        <v>74</v>
      </c>
      <c r="Y30" s="47">
        <v>6</v>
      </c>
      <c r="Z30" s="46" t="s">
        <v>75</v>
      </c>
      <c r="AA30" s="46"/>
      <c r="AB30" s="46"/>
      <c r="AC30" s="47">
        <v>8</v>
      </c>
      <c r="AD30" s="46">
        <v>9</v>
      </c>
      <c r="AE30" s="46">
        <v>9</v>
      </c>
      <c r="AF30" s="46">
        <v>9</v>
      </c>
      <c r="AG30" s="47">
        <v>8</v>
      </c>
      <c r="AH30" s="47"/>
      <c r="AI30" s="46">
        <v>9</v>
      </c>
      <c r="AJ30" s="47">
        <v>8</v>
      </c>
      <c r="AK30" s="47"/>
      <c r="AL30" s="46">
        <v>9</v>
      </c>
      <c r="AM30" s="47">
        <v>11</v>
      </c>
      <c r="AN30" s="47" t="s">
        <v>76</v>
      </c>
      <c r="AO30" s="47">
        <v>13</v>
      </c>
    </row>
    <row r="31" ht="17.25" customHeight="1" hidden="1">
      <c r="A31" s="221"/>
      <c r="B31" s="222"/>
      <c r="C31" s="48" t="s">
        <v>77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50"/>
      <c r="W31" s="51"/>
      <c r="X31" s="52"/>
      <c r="Y31" s="51"/>
      <c r="Z31" s="53"/>
      <c r="AA31" s="53"/>
      <c r="AB31" s="53"/>
      <c r="AC31" s="52"/>
      <c r="AD31" s="54">
        <v>0.0043</v>
      </c>
      <c r="AE31" s="54">
        <v>0.0043</v>
      </c>
      <c r="AF31" s="54">
        <v>0.0043</v>
      </c>
      <c r="AG31" s="52"/>
      <c r="AH31" s="52"/>
      <c r="AI31" s="54">
        <v>0.0043</v>
      </c>
      <c r="AJ31" s="52"/>
      <c r="AK31" s="52"/>
      <c r="AL31" s="54">
        <v>0.0043</v>
      </c>
      <c r="AM31" s="51"/>
      <c r="AN31" s="52"/>
      <c r="AO31" s="51"/>
    </row>
    <row r="32" ht="15.75" customHeight="1" hidden="1">
      <c r="A32" s="55">
        <v>1</v>
      </c>
      <c r="B32" s="56" t="s">
        <v>78</v>
      </c>
      <c r="C32" s="69">
        <v>33351</v>
      </c>
      <c r="D32" s="75">
        <v>0.496</v>
      </c>
      <c r="E32" s="130"/>
      <c r="F32" s="130"/>
      <c r="G32" s="130"/>
      <c r="H32" s="130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>
        <v>0.496</v>
      </c>
      <c r="U32" s="75"/>
      <c r="V32" s="71">
        <f>C32*D32</f>
        <v>16542.096</v>
      </c>
      <c r="W32" s="76">
        <v>0.06</v>
      </c>
      <c r="X32" s="61">
        <f>W32*C32</f>
        <v>2001.06</v>
      </c>
      <c r="Y32" s="58">
        <v>0.409</v>
      </c>
      <c r="Z32" s="66">
        <f>Y32*C32</f>
        <v>13640.559</v>
      </c>
      <c r="AA32" s="60"/>
      <c r="AB32" s="61"/>
      <c r="AC32" s="62">
        <v>88.1</v>
      </c>
      <c r="AD32" s="63">
        <v>0.0033</v>
      </c>
      <c r="AE32" s="63">
        <v>0.0033</v>
      </c>
      <c r="AF32" s="63">
        <v>0.0033</v>
      </c>
      <c r="AG32" s="62">
        <v>88.1</v>
      </c>
      <c r="AH32" s="62"/>
      <c r="AI32" s="63">
        <v>0.0033</v>
      </c>
      <c r="AJ32" s="62">
        <v>88.1</v>
      </c>
      <c r="AK32" s="62"/>
      <c r="AL32" s="63">
        <v>0.0033</v>
      </c>
      <c r="AM32" s="63"/>
      <c r="AN32" s="77">
        <v>127</v>
      </c>
      <c r="AO32" s="78">
        <v>0.0037</v>
      </c>
    </row>
    <row r="33" ht="15.75" customHeight="1" hidden="1">
      <c r="A33" s="64">
        <v>2</v>
      </c>
      <c r="B33" s="65" t="s">
        <v>79</v>
      </c>
      <c r="C33" s="69">
        <v>5340</v>
      </c>
      <c r="D33" s="75">
        <v>0.496</v>
      </c>
      <c r="E33" s="130"/>
      <c r="F33" s="130"/>
      <c r="G33" s="130"/>
      <c r="H33" s="130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>
        <v>0.496</v>
      </c>
      <c r="U33" s="75"/>
      <c r="V33" s="71">
        <f>C33*D33</f>
        <v>2648.64</v>
      </c>
      <c r="W33" s="76">
        <v>0.15</v>
      </c>
      <c r="X33" s="61">
        <f>W33*C33</f>
        <v>801</v>
      </c>
      <c r="Y33" s="58">
        <v>0.409</v>
      </c>
      <c r="Z33" s="67">
        <f>Y33*C33</f>
        <v>2184.06</v>
      </c>
      <c r="AA33" s="60"/>
      <c r="AB33" s="61"/>
      <c r="AC33" s="62">
        <v>15.2</v>
      </c>
      <c r="AD33" s="63">
        <v>0.0033</v>
      </c>
      <c r="AE33" s="63">
        <v>0.0033</v>
      </c>
      <c r="AF33" s="63">
        <v>0.0033</v>
      </c>
      <c r="AG33" s="62">
        <v>15.2</v>
      </c>
      <c r="AH33" s="62"/>
      <c r="AI33" s="63">
        <v>0.0033</v>
      </c>
      <c r="AJ33" s="62">
        <v>15.2</v>
      </c>
      <c r="AK33" s="62"/>
      <c r="AL33" s="63">
        <v>0.0033</v>
      </c>
      <c r="AM33" s="63"/>
      <c r="AN33" s="79">
        <v>127</v>
      </c>
      <c r="AO33" s="78">
        <v>0.0037</v>
      </c>
    </row>
    <row r="34" ht="15.75" customHeight="1" hidden="1">
      <c r="A34" s="64">
        <v>3</v>
      </c>
      <c r="B34" s="65" t="s">
        <v>80</v>
      </c>
      <c r="C34" s="69">
        <v>5077</v>
      </c>
      <c r="D34" s="75">
        <v>0.496</v>
      </c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>
        <v>0.496</v>
      </c>
      <c r="U34" s="75"/>
      <c r="V34" s="71">
        <f>C34*D34</f>
        <v>2518.192</v>
      </c>
      <c r="W34" s="76">
        <v>0.15</v>
      </c>
      <c r="X34" s="61">
        <f>W34*C34</f>
        <v>761.55</v>
      </c>
      <c r="Y34" s="58">
        <v>0.409</v>
      </c>
      <c r="Z34" s="67">
        <f>Y34*C34</f>
        <v>2076.493</v>
      </c>
      <c r="AA34" s="60"/>
      <c r="AB34" s="61"/>
      <c r="AC34" s="62">
        <v>10.2</v>
      </c>
      <c r="AD34" s="63">
        <v>0.0033</v>
      </c>
      <c r="AE34" s="63">
        <v>0.0033</v>
      </c>
      <c r="AF34" s="63">
        <v>0.0033</v>
      </c>
      <c r="AG34" s="62">
        <v>10.2</v>
      </c>
      <c r="AH34" s="62"/>
      <c r="AI34" s="63">
        <v>0.0033</v>
      </c>
      <c r="AJ34" s="62">
        <v>10.2</v>
      </c>
      <c r="AK34" s="62"/>
      <c r="AL34" s="63">
        <v>0.0033</v>
      </c>
      <c r="AM34" s="63"/>
      <c r="AN34" s="79">
        <v>127</v>
      </c>
      <c r="AO34" s="78">
        <v>0.0037</v>
      </c>
    </row>
    <row r="35" ht="15.75" customHeight="1" hidden="1">
      <c r="A35" s="64">
        <v>4</v>
      </c>
      <c r="B35" s="65" t="s">
        <v>81</v>
      </c>
      <c r="C35" s="69">
        <v>6359</v>
      </c>
      <c r="D35" s="75">
        <v>0.496</v>
      </c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>
        <v>0.496</v>
      </c>
      <c r="U35" s="75"/>
      <c r="V35" s="71">
        <f>C35*D35</f>
        <v>3154.064</v>
      </c>
      <c r="W35" s="76">
        <v>0.15</v>
      </c>
      <c r="X35" s="61">
        <f>W35*C35</f>
        <v>953.84999999999991</v>
      </c>
      <c r="Y35" s="58">
        <v>0.409</v>
      </c>
      <c r="Z35" s="67">
        <f>Y35*C35</f>
        <v>2600.8309999999997</v>
      </c>
      <c r="AA35" s="60"/>
      <c r="AB35" s="61"/>
      <c r="AC35" s="62">
        <v>6.8</v>
      </c>
      <c r="AD35" s="63">
        <v>0.0033</v>
      </c>
      <c r="AE35" s="63">
        <v>0.0033</v>
      </c>
      <c r="AF35" s="63">
        <v>0.0033</v>
      </c>
      <c r="AG35" s="62">
        <v>6.8</v>
      </c>
      <c r="AH35" s="62"/>
      <c r="AI35" s="63">
        <v>0.0033</v>
      </c>
      <c r="AJ35" s="62">
        <v>6.8</v>
      </c>
      <c r="AK35" s="62"/>
      <c r="AL35" s="63">
        <v>0.0033</v>
      </c>
      <c r="AM35" s="63"/>
      <c r="AN35" s="79">
        <v>127</v>
      </c>
      <c r="AO35" s="78">
        <v>0.0037</v>
      </c>
    </row>
    <row r="36" ht="15.75" customHeight="1" hidden="1">
      <c r="A36" s="64">
        <v>5</v>
      </c>
      <c r="B36" s="65" t="s">
        <v>82</v>
      </c>
      <c r="C36" s="69">
        <v>4707</v>
      </c>
      <c r="D36" s="75">
        <v>0.496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>
        <v>0.496</v>
      </c>
      <c r="U36" s="75"/>
      <c r="V36" s="71">
        <f>C36*D36</f>
        <v>2334.672</v>
      </c>
      <c r="W36" s="76">
        <v>0.2</v>
      </c>
      <c r="X36" s="61">
        <f>W36*C36</f>
        <v>941.40000000000009</v>
      </c>
      <c r="Y36" s="58">
        <v>0.409</v>
      </c>
      <c r="Z36" s="67">
        <f>Y36*C36</f>
        <v>1925.1629999999998</v>
      </c>
      <c r="AA36" s="60"/>
      <c r="AB36" s="61"/>
      <c r="AC36" s="62">
        <v>6.4</v>
      </c>
      <c r="AD36" s="63">
        <v>0.0033</v>
      </c>
      <c r="AE36" s="63">
        <v>0.0033</v>
      </c>
      <c r="AF36" s="63">
        <v>0.0033</v>
      </c>
      <c r="AG36" s="62">
        <v>6.4</v>
      </c>
      <c r="AH36" s="62"/>
      <c r="AI36" s="63">
        <v>0.0033</v>
      </c>
      <c r="AJ36" s="62">
        <v>6.4</v>
      </c>
      <c r="AK36" s="62"/>
      <c r="AL36" s="63">
        <v>0.0033</v>
      </c>
      <c r="AM36" s="63"/>
      <c r="AN36" s="79">
        <v>127</v>
      </c>
      <c r="AO36" s="78">
        <v>0.0037</v>
      </c>
    </row>
    <row r="37" ht="15.75" customHeight="1" hidden="1">
      <c r="A37" s="64">
        <v>6</v>
      </c>
      <c r="B37" s="65" t="s">
        <v>83</v>
      </c>
      <c r="C37" s="69">
        <v>1875</v>
      </c>
      <c r="D37" s="80">
        <v>0.5983</v>
      </c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>
        <v>0.5983</v>
      </c>
      <c r="U37" s="80"/>
      <c r="V37" s="71">
        <f>C37*D37</f>
        <v>1121.8125</v>
      </c>
      <c r="W37" s="76">
        <v>0.3</v>
      </c>
      <c r="X37" s="61">
        <f>W37*C37</f>
        <v>562.5</v>
      </c>
      <c r="Y37" s="58">
        <v>0.23</v>
      </c>
      <c r="Z37" s="67">
        <f>Y37*C37</f>
        <v>431.25</v>
      </c>
      <c r="AA37" s="67"/>
      <c r="AB37" s="61"/>
      <c r="AC37" s="62">
        <v>8.7</v>
      </c>
      <c r="AD37" s="63">
        <v>0.0033</v>
      </c>
      <c r="AE37" s="63">
        <v>0.0033</v>
      </c>
      <c r="AF37" s="63">
        <v>0.0033</v>
      </c>
      <c r="AG37" s="62">
        <v>8.7</v>
      </c>
      <c r="AH37" s="62"/>
      <c r="AI37" s="63">
        <v>0.0033</v>
      </c>
      <c r="AJ37" s="62">
        <v>8.7</v>
      </c>
      <c r="AK37" s="62"/>
      <c r="AL37" s="63">
        <v>0.0033</v>
      </c>
      <c r="AM37" s="63"/>
      <c r="AN37" s="79">
        <v>127</v>
      </c>
      <c r="AO37" s="78">
        <v>0.0026</v>
      </c>
    </row>
    <row r="38" ht="15.75" customHeight="1" hidden="1">
      <c r="A38" s="64">
        <v>7</v>
      </c>
      <c r="B38" s="65" t="s">
        <v>84</v>
      </c>
      <c r="C38" s="69">
        <v>2513</v>
      </c>
      <c r="D38" s="80">
        <v>0.5983</v>
      </c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>
        <v>0.5983</v>
      </c>
      <c r="U38" s="80"/>
      <c r="V38" s="71">
        <f>C38*D38</f>
        <v>1503.5279</v>
      </c>
      <c r="W38" s="76">
        <v>0.3</v>
      </c>
      <c r="X38" s="61">
        <f>W38*C38</f>
        <v>753.9</v>
      </c>
      <c r="Y38" s="58">
        <v>0.23</v>
      </c>
      <c r="Z38" s="67">
        <f>Y38*C38</f>
        <v>577.99</v>
      </c>
      <c r="AA38" s="67"/>
      <c r="AB38" s="61"/>
      <c r="AC38" s="62">
        <v>7</v>
      </c>
      <c r="AD38" s="63">
        <v>0.0033</v>
      </c>
      <c r="AE38" s="63">
        <v>0.0033</v>
      </c>
      <c r="AF38" s="63">
        <v>0.0033</v>
      </c>
      <c r="AG38" s="62">
        <v>7</v>
      </c>
      <c r="AH38" s="62"/>
      <c r="AI38" s="63">
        <v>0.0033</v>
      </c>
      <c r="AJ38" s="62">
        <v>7</v>
      </c>
      <c r="AK38" s="62"/>
      <c r="AL38" s="63">
        <v>0.0033</v>
      </c>
      <c r="AM38" s="63"/>
      <c r="AN38" s="79">
        <v>127</v>
      </c>
      <c r="AO38" s="78">
        <v>0.0026</v>
      </c>
    </row>
    <row r="39" ht="15.75" customHeight="1" hidden="1">
      <c r="A39" s="64">
        <v>8</v>
      </c>
      <c r="B39" s="65" t="s">
        <v>85</v>
      </c>
      <c r="C39" s="69">
        <v>595</v>
      </c>
      <c r="D39" s="80">
        <v>0.5983</v>
      </c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>
        <v>0.5983</v>
      </c>
      <c r="U39" s="80"/>
      <c r="V39" s="59">
        <f>C39*D39</f>
        <v>355.98850000000005</v>
      </c>
      <c r="W39" s="76">
        <v>0.5</v>
      </c>
      <c r="X39" s="61">
        <f>W39*C39</f>
        <v>297.5</v>
      </c>
      <c r="Y39" s="58">
        <v>0.23</v>
      </c>
      <c r="Z39" s="67">
        <f>Y39*C39</f>
        <v>136.85</v>
      </c>
      <c r="AA39" s="67"/>
      <c r="AB39" s="61"/>
      <c r="AC39" s="62">
        <v>0.5</v>
      </c>
      <c r="AD39" s="63"/>
      <c r="AE39" s="63"/>
      <c r="AF39" s="63"/>
      <c r="AG39" s="62">
        <v>0.5</v>
      </c>
      <c r="AH39" s="62"/>
      <c r="AI39" s="63"/>
      <c r="AJ39" s="62">
        <v>0.5</v>
      </c>
      <c r="AK39" s="62"/>
      <c r="AL39" s="63"/>
      <c r="AM39" s="63"/>
      <c r="AN39" s="79">
        <v>127</v>
      </c>
      <c r="AO39" s="78">
        <v>0.0026</v>
      </c>
    </row>
    <row r="40" ht="15.75" customHeight="1" hidden="1">
      <c r="A40" s="64">
        <v>9</v>
      </c>
      <c r="B40" s="65" t="s">
        <v>86</v>
      </c>
      <c r="C40" s="69">
        <v>2240</v>
      </c>
      <c r="D40" s="80">
        <v>0.5983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>
        <v>0.5983</v>
      </c>
      <c r="U40" s="80"/>
      <c r="V40" s="59">
        <f>C40*D40</f>
        <v>1340.192</v>
      </c>
      <c r="W40" s="76">
        <v>0.3</v>
      </c>
      <c r="X40" s="61">
        <f>W40*C40</f>
        <v>672</v>
      </c>
      <c r="Y40" s="58">
        <v>0.23</v>
      </c>
      <c r="Z40" s="67">
        <f>Y40*C40</f>
        <v>515.2</v>
      </c>
      <c r="AA40" s="67"/>
      <c r="AB40" s="61"/>
      <c r="AC40" s="62">
        <v>5.8</v>
      </c>
      <c r="AD40" s="63">
        <v>0.0033</v>
      </c>
      <c r="AE40" s="63">
        <v>0.0033</v>
      </c>
      <c r="AF40" s="63">
        <v>0.0033</v>
      </c>
      <c r="AG40" s="62">
        <v>5.8</v>
      </c>
      <c r="AH40" s="62"/>
      <c r="AI40" s="63">
        <v>0.0033</v>
      </c>
      <c r="AJ40" s="62">
        <v>5.8</v>
      </c>
      <c r="AK40" s="62"/>
      <c r="AL40" s="63">
        <v>0.0033</v>
      </c>
      <c r="AM40" s="63"/>
      <c r="AN40" s="79">
        <v>127</v>
      </c>
      <c r="AO40" s="78">
        <v>0.0026</v>
      </c>
    </row>
    <row r="41" ht="15.75" customHeight="1" hidden="1">
      <c r="A41" s="64">
        <v>10</v>
      </c>
      <c r="B41" s="65" t="s">
        <v>87</v>
      </c>
      <c r="C41" s="69">
        <v>386</v>
      </c>
      <c r="D41" s="80">
        <v>0.5983</v>
      </c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>
        <v>0.5983</v>
      </c>
      <c r="U41" s="80"/>
      <c r="V41" s="71">
        <f>C41*D41</f>
        <v>230.9438</v>
      </c>
      <c r="W41" s="76">
        <v>0.5</v>
      </c>
      <c r="X41" s="61">
        <f>W41*C41</f>
        <v>193</v>
      </c>
      <c r="Y41" s="58">
        <v>0.23</v>
      </c>
      <c r="Z41" s="67">
        <f>Y41*C41</f>
        <v>88.78</v>
      </c>
      <c r="AA41" s="67"/>
      <c r="AB41" s="61"/>
      <c r="AC41" s="68"/>
      <c r="AD41" s="63"/>
      <c r="AE41" s="63"/>
      <c r="AF41" s="63"/>
      <c r="AG41" s="68"/>
      <c r="AH41" s="68"/>
      <c r="AI41" s="63"/>
      <c r="AJ41" s="68"/>
      <c r="AK41" s="68"/>
      <c r="AL41" s="63"/>
      <c r="AM41" s="63"/>
      <c r="AN41" s="79">
        <v>127</v>
      </c>
      <c r="AO41" s="78">
        <v>0.0026</v>
      </c>
    </row>
    <row r="42" ht="15.75" customHeight="1" hidden="1">
      <c r="A42" s="64">
        <v>11</v>
      </c>
      <c r="B42" s="65"/>
      <c r="C42" s="6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1">
        <f>C42*D42</f>
        <v>0</v>
      </c>
      <c r="W42" s="62"/>
      <c r="X42" s="61">
        <f>W42*C42</f>
        <v>0</v>
      </c>
      <c r="Y42" s="72"/>
      <c r="Z42" s="61">
        <f>Y42*C42</f>
        <v>0</v>
      </c>
      <c r="AA42" s="61"/>
      <c r="AB42" s="61"/>
      <c r="AC42" s="68"/>
      <c r="AD42" s="63"/>
      <c r="AE42" s="63"/>
      <c r="AF42" s="63"/>
      <c r="AG42" s="68"/>
      <c r="AH42" s="68"/>
      <c r="AI42" s="63"/>
      <c r="AJ42" s="68"/>
      <c r="AK42" s="68"/>
      <c r="AL42" s="63"/>
      <c r="AM42" s="63"/>
      <c r="AN42" s="61"/>
      <c r="AO42" s="63"/>
    </row>
    <row r="43" ht="15.75" customHeight="1" hidden="1">
      <c r="A43" s="64">
        <v>12</v>
      </c>
      <c r="B43" s="65"/>
      <c r="C43" s="69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1">
        <f>C43*D43</f>
        <v>0</v>
      </c>
      <c r="W43" s="62"/>
      <c r="X43" s="61">
        <f>W43*C43</f>
        <v>0</v>
      </c>
      <c r="Y43" s="72"/>
      <c r="Z43" s="61">
        <f>Y43*C43</f>
        <v>0</v>
      </c>
      <c r="AA43" s="61"/>
      <c r="AB43" s="61"/>
      <c r="AC43" s="68"/>
      <c r="AD43" s="63"/>
      <c r="AE43" s="63"/>
      <c r="AF43" s="63"/>
      <c r="AG43" s="68"/>
      <c r="AH43" s="68"/>
      <c r="AI43" s="63"/>
      <c r="AJ43" s="68"/>
      <c r="AK43" s="68"/>
      <c r="AL43" s="63"/>
      <c r="AM43" s="63"/>
      <c r="AN43" s="61"/>
      <c r="AO43" s="63"/>
    </row>
    <row r="44" ht="15.75" customHeight="1" hidden="1">
      <c r="A44" s="64">
        <v>13</v>
      </c>
      <c r="B44" s="65"/>
      <c r="C44" s="69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1">
        <f>C44*D44</f>
        <v>0</v>
      </c>
      <c r="W44" s="62"/>
      <c r="X44" s="61">
        <f>W44*C44</f>
        <v>0</v>
      </c>
      <c r="Y44" s="72"/>
      <c r="Z44" s="61">
        <f>Y44*C44</f>
        <v>0</v>
      </c>
      <c r="AA44" s="61"/>
      <c r="AB44" s="61"/>
      <c r="AC44" s="68"/>
      <c r="AD44" s="63"/>
      <c r="AE44" s="63"/>
      <c r="AF44" s="63"/>
      <c r="AG44" s="68"/>
      <c r="AH44" s="68"/>
      <c r="AI44" s="63"/>
      <c r="AJ44" s="68"/>
      <c r="AK44" s="68"/>
      <c r="AL44" s="63"/>
      <c r="AM44" s="63"/>
      <c r="AN44" s="61"/>
      <c r="AO44" s="63"/>
    </row>
    <row r="45" ht="15.75" customHeight="1" hidden="1">
      <c r="A45" s="64">
        <v>14</v>
      </c>
      <c r="B45" s="65"/>
      <c r="C45" s="69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1">
        <f>C45*D45</f>
        <v>0</v>
      </c>
      <c r="W45" s="62"/>
      <c r="X45" s="61">
        <f>W45*C45</f>
        <v>0</v>
      </c>
      <c r="Y45" s="72"/>
      <c r="Z45" s="61">
        <f>Y45*C45</f>
        <v>0</v>
      </c>
      <c r="AA45" s="61"/>
      <c r="AB45" s="61"/>
      <c r="AC45" s="68"/>
      <c r="AD45" s="63"/>
      <c r="AE45" s="63"/>
      <c r="AF45" s="63"/>
      <c r="AG45" s="68"/>
      <c r="AH45" s="68"/>
      <c r="AI45" s="63"/>
      <c r="AJ45" s="68"/>
      <c r="AK45" s="68"/>
      <c r="AL45" s="63"/>
      <c r="AM45" s="63"/>
      <c r="AN45" s="61"/>
      <c r="AO45" s="63"/>
    </row>
    <row r="46" ht="15.75" customHeight="1" hidden="1">
      <c r="A46" s="64">
        <v>15</v>
      </c>
      <c r="B46" s="65"/>
      <c r="C46" s="69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1">
        <f>C46*D46</f>
        <v>0</v>
      </c>
      <c r="W46" s="62"/>
      <c r="X46" s="61">
        <f>W46*C46</f>
        <v>0</v>
      </c>
      <c r="Y46" s="72"/>
      <c r="Z46" s="61">
        <f>Y46*C46</f>
        <v>0</v>
      </c>
      <c r="AA46" s="61"/>
      <c r="AB46" s="61"/>
      <c r="AC46" s="68"/>
      <c r="AD46" s="63"/>
      <c r="AE46" s="63"/>
      <c r="AF46" s="63"/>
      <c r="AG46" s="68"/>
      <c r="AH46" s="68"/>
      <c r="AI46" s="63"/>
      <c r="AJ46" s="68"/>
      <c r="AK46" s="68"/>
      <c r="AL46" s="63"/>
      <c r="AM46" s="63"/>
      <c r="AN46" s="61"/>
      <c r="AO46" s="63"/>
    </row>
    <row r="47" ht="15.75" customHeight="1" hidden="1">
      <c r="A47" s="64">
        <v>16</v>
      </c>
      <c r="B47" s="65"/>
      <c r="C47" s="69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1">
        <f>C47*D47</f>
        <v>0</v>
      </c>
      <c r="W47" s="62"/>
      <c r="X47" s="61">
        <f>W47*C47</f>
        <v>0</v>
      </c>
      <c r="Y47" s="72"/>
      <c r="Z47" s="61">
        <f>Y47*C47</f>
        <v>0</v>
      </c>
      <c r="AA47" s="61"/>
      <c r="AB47" s="61"/>
      <c r="AC47" s="68"/>
      <c r="AD47" s="63"/>
      <c r="AE47" s="63"/>
      <c r="AF47" s="63"/>
      <c r="AG47" s="68"/>
      <c r="AH47" s="68"/>
      <c r="AI47" s="63"/>
      <c r="AJ47" s="68"/>
      <c r="AK47" s="68"/>
      <c r="AL47" s="63"/>
      <c r="AM47" s="63"/>
      <c r="AN47" s="61"/>
      <c r="AO47" s="63"/>
    </row>
    <row r="48" ht="15.75" customHeight="1" hidden="1">
      <c r="A48" s="64">
        <v>17</v>
      </c>
      <c r="B48" s="65"/>
      <c r="C48" s="69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1">
        <f>C48*D48</f>
        <v>0</v>
      </c>
      <c r="W48" s="62"/>
      <c r="X48" s="61">
        <f>W48*C48</f>
        <v>0</v>
      </c>
      <c r="Y48" s="72"/>
      <c r="Z48" s="61">
        <f>Y48*C48</f>
        <v>0</v>
      </c>
      <c r="AA48" s="61"/>
      <c r="AB48" s="61"/>
      <c r="AC48" s="68"/>
      <c r="AD48" s="63"/>
      <c r="AE48" s="63"/>
      <c r="AF48" s="63"/>
      <c r="AG48" s="68"/>
      <c r="AH48" s="68"/>
      <c r="AI48" s="63"/>
      <c r="AJ48" s="68"/>
      <c r="AK48" s="68"/>
      <c r="AL48" s="63"/>
      <c r="AM48" s="63"/>
      <c r="AN48" s="61"/>
      <c r="AO48" s="63"/>
    </row>
    <row r="49" ht="15.75" customHeight="1" hidden="1">
      <c r="A49" s="64">
        <v>18</v>
      </c>
      <c r="B49" s="65"/>
      <c r="C49" s="69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1">
        <f>C49*D49</f>
        <v>0</v>
      </c>
      <c r="W49" s="62"/>
      <c r="X49" s="61">
        <f>W49*C49</f>
        <v>0</v>
      </c>
      <c r="Y49" s="72"/>
      <c r="Z49" s="61">
        <f>Y49*C49</f>
        <v>0</v>
      </c>
      <c r="AA49" s="61"/>
      <c r="AB49" s="61"/>
      <c r="AC49" s="68"/>
      <c r="AD49" s="63"/>
      <c r="AE49" s="63"/>
      <c r="AF49" s="63"/>
      <c r="AG49" s="68"/>
      <c r="AH49" s="68"/>
      <c r="AI49" s="63"/>
      <c r="AJ49" s="68"/>
      <c r="AK49" s="68"/>
      <c r="AL49" s="63"/>
      <c r="AM49" s="63"/>
      <c r="AN49" s="61"/>
      <c r="AO49" s="63"/>
    </row>
    <row r="50" ht="15.75" customHeight="1" hidden="1">
      <c r="A50" s="64">
        <v>19</v>
      </c>
      <c r="B50" s="65"/>
      <c r="C50" s="69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1">
        <f>C50*D50</f>
        <v>0</v>
      </c>
      <c r="W50" s="62"/>
      <c r="X50" s="61">
        <f>W50*C50</f>
        <v>0</v>
      </c>
      <c r="Y50" s="72"/>
      <c r="Z50" s="61">
        <f>Y50*C50</f>
        <v>0</v>
      </c>
      <c r="AA50" s="61"/>
      <c r="AB50" s="61"/>
      <c r="AC50" s="68"/>
      <c r="AD50" s="63"/>
      <c r="AE50" s="63"/>
      <c r="AF50" s="63"/>
      <c r="AG50" s="68"/>
      <c r="AH50" s="68"/>
      <c r="AI50" s="63"/>
      <c r="AJ50" s="68"/>
      <c r="AK50" s="68"/>
      <c r="AL50" s="63"/>
      <c r="AM50" s="63"/>
      <c r="AN50" s="61"/>
      <c r="AO50" s="63"/>
    </row>
    <row r="51" ht="16.5" customHeight="1" hidden="1" thickBot="1">
      <c r="A51" s="223" t="s">
        <v>0</v>
      </c>
      <c r="B51" s="224"/>
      <c r="C51" s="73">
        <f>SUM(C32:C50)</f>
        <v>62443</v>
      </c>
      <c r="D51" s="73" t="s">
        <v>88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 t="s">
        <v>88</v>
      </c>
      <c r="U51" s="73"/>
      <c r="V51" s="73">
        <f>SUM(V32:V50)</f>
        <v>31750.128699999998</v>
      </c>
      <c r="W51" s="73" t="s">
        <v>88</v>
      </c>
      <c r="X51" s="73">
        <f>SUM(X32:X50)</f>
        <v>7937.7599999999984</v>
      </c>
      <c r="Y51" s="73" t="s">
        <v>88</v>
      </c>
      <c r="Z51" s="73">
        <f>SUM(Z32:Z50)</f>
        <v>24177.175999999996</v>
      </c>
      <c r="AA51" s="73"/>
      <c r="AB51" s="73"/>
      <c r="AC51" s="73">
        <f>SUM(AC32:AC50)</f>
        <v>148.70000000000002</v>
      </c>
      <c r="AD51" s="73" t="s">
        <v>88</v>
      </c>
      <c r="AE51" s="73" t="s">
        <v>88</v>
      </c>
      <c r="AF51" s="73" t="s">
        <v>88</v>
      </c>
      <c r="AG51" s="73">
        <f>SUM(AG32:AG50)</f>
        <v>148.70000000000002</v>
      </c>
      <c r="AH51" s="73"/>
      <c r="AI51" s="73" t="s">
        <v>88</v>
      </c>
      <c r="AJ51" s="73">
        <f>SUM(AJ32:AJ50)</f>
        <v>148.70000000000002</v>
      </c>
      <c r="AK51" s="73"/>
      <c r="AL51" s="73" t="s">
        <v>88</v>
      </c>
      <c r="AM51" s="73" t="s">
        <v>88</v>
      </c>
      <c r="AN51" s="73">
        <f>SUM(AN32:AN50)</f>
        <v>1270</v>
      </c>
      <c r="AO51" s="73" t="s">
        <v>88</v>
      </c>
    </row>
    <row r="52" ht="12.75" customHeight="1" hidden="1">
      <c r="C52" s="5"/>
      <c r="W52" s="5"/>
      <c r="Z52" s="5"/>
      <c r="AA52" s="5"/>
      <c r="AB52" s="5"/>
    </row>
    <row r="53">
      <c r="C53" s="9"/>
      <c r="W53" s="5"/>
      <c r="Z53" s="5"/>
      <c r="AA53" s="5"/>
      <c r="AB53" s="5"/>
    </row>
    <row r="54">
      <c r="Y54" s="1" t="s">
        <v>89</v>
      </c>
    </row>
    <row r="55">
      <c r="V55" s="1" t="s">
        <v>89</v>
      </c>
      <c r="X55" s="1" t="s">
        <v>89</v>
      </c>
      <c r="AC55" s="1" t="s">
        <v>89</v>
      </c>
      <c r="AG55" s="1" t="s">
        <v>89</v>
      </c>
      <c r="AJ55" s="1" t="s">
        <v>89</v>
      </c>
      <c r="AM55" s="5"/>
    </row>
    <row r="56">
      <c r="D56" s="5" t="s">
        <v>89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 t="s">
        <v>89</v>
      </c>
      <c r="U56" s="5"/>
      <c r="V56" s="5" t="s">
        <v>89</v>
      </c>
      <c r="X56" s="5"/>
    </row>
    <row r="57">
      <c r="D57" s="5" t="s">
        <v>89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 t="s">
        <v>89</v>
      </c>
      <c r="U57" s="5"/>
      <c r="V57" s="5" t="s">
        <v>89</v>
      </c>
      <c r="X57" s="1" t="s">
        <v>89</v>
      </c>
      <c r="Y57" s="1" t="s">
        <v>89</v>
      </c>
      <c r="AC57" s="1" t="s">
        <v>89</v>
      </c>
      <c r="AG57" s="1" t="s">
        <v>89</v>
      </c>
      <c r="AJ57" s="1" t="s">
        <v>89</v>
      </c>
      <c r="AN57" s="1" t="s">
        <v>89</v>
      </c>
    </row>
    <row r="58">
      <c r="D58" s="5" t="s">
        <v>89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 t="s">
        <v>89</v>
      </c>
      <c r="U58" s="5"/>
    </row>
    <row r="59">
      <c r="AM59" s="1" t="s">
        <v>89</v>
      </c>
    </row>
    <row r="60">
      <c r="AD60" s="1" t="s">
        <v>89</v>
      </c>
      <c r="AE60" s="1" t="s">
        <v>89</v>
      </c>
      <c r="AF60" s="1" t="s">
        <v>89</v>
      </c>
      <c r="AI60" s="1" t="s">
        <v>89</v>
      </c>
      <c r="AL60" s="1" t="s">
        <v>89</v>
      </c>
    </row>
    <row r="61">
      <c r="AD61" s="1" t="s">
        <v>89</v>
      </c>
      <c r="AE61" s="1" t="s">
        <v>89</v>
      </c>
      <c r="AF61" s="1" t="s">
        <v>89</v>
      </c>
      <c r="AI61" s="1" t="s">
        <v>89</v>
      </c>
      <c r="AL61" s="1" t="s">
        <v>89</v>
      </c>
      <c r="AM61" s="5" t="s">
        <v>89</v>
      </c>
    </row>
    <row r="63">
      <c r="AM63" s="1" t="s">
        <v>89</v>
      </c>
      <c r="AP63" s="1" t="s">
        <v>89</v>
      </c>
    </row>
    <row r="67">
      <c r="AP67" s="1" t="s">
        <v>89</v>
      </c>
    </row>
  </sheetData>
  <mergeCells>
    <mergeCell ref="Z4:Z6"/>
    <mergeCell ref="X4:X6"/>
    <mergeCell ref="U4:U6"/>
    <mergeCell ref="V4:V6"/>
    <mergeCell ref="Y4:Y6"/>
    <mergeCell ref="W4:W6"/>
    <mergeCell ref="AR4:AR6"/>
    <mergeCell ref="AN4:AN6"/>
    <mergeCell ref="AI4:AI6"/>
    <mergeCell ref="AA4:AA6"/>
    <mergeCell ref="AB4:AB6"/>
    <mergeCell ref="AC4:AC6"/>
    <mergeCell ref="AD4:AD6"/>
    <mergeCell ref="AQ4:AQ6"/>
    <mergeCell ref="AP4:AP6"/>
    <mergeCell ref="AH4:AH6"/>
    <mergeCell ref="AO4:AO6"/>
    <mergeCell ref="AM4:AM6"/>
    <mergeCell ref="AG4:AG6"/>
    <mergeCell ref="AE4:AE6"/>
    <mergeCell ref="AF4:AF6"/>
    <mergeCell ref="AJ4:AJ6"/>
    <mergeCell ref="AK4:AK6"/>
    <mergeCell ref="AL4:AL6"/>
    <mergeCell ref="T4:T6"/>
    <mergeCell ref="I4:I6"/>
    <mergeCell ref="F4:F6"/>
    <mergeCell ref="G4:G6"/>
    <mergeCell ref="H4:H6"/>
    <mergeCell ref="M4:M6"/>
    <mergeCell ref="N4:N6"/>
    <mergeCell ref="B4:B6"/>
    <mergeCell ref="O4:O6"/>
    <mergeCell ref="P4:P6"/>
    <mergeCell ref="R4:R6"/>
    <mergeCell ref="S4:S6"/>
    <mergeCell ref="K4:K6"/>
    <mergeCell ref="A30:B30"/>
    <mergeCell ref="C4:C6"/>
    <mergeCell ref="D4:D6"/>
    <mergeCell ref="Q4:Q6"/>
    <mergeCell ref="J4:J6"/>
    <mergeCell ref="E4:E6"/>
    <mergeCell ref="L4:L6"/>
    <mergeCell ref="A8:B8"/>
    <mergeCell ref="A7:B7"/>
    <mergeCell ref="A4:A6"/>
    <mergeCell ref="X27:X29"/>
    <mergeCell ref="Y27:Y29"/>
    <mergeCell ref="T27:T29"/>
    <mergeCell ref="A20:B20"/>
    <mergeCell ref="A27:A29"/>
    <mergeCell ref="B27:B29"/>
    <mergeCell ref="AN27:AN29"/>
    <mergeCell ref="AO27:AO29"/>
    <mergeCell ref="Z27:Z29"/>
    <mergeCell ref="AA27:AA29"/>
    <mergeCell ref="AB27:AB29"/>
    <mergeCell ref="AJ27:AJ29"/>
    <mergeCell ref="AM27:AM29"/>
    <mergeCell ref="AC27:AC29"/>
    <mergeCell ref="AD27:AD29"/>
    <mergeCell ref="AL27:AL29"/>
    <mergeCell ref="AI27:AI29"/>
    <mergeCell ref="AG27:AG29"/>
    <mergeCell ref="AE27:AE29"/>
    <mergeCell ref="A31:B31"/>
    <mergeCell ref="A51:B51"/>
    <mergeCell ref="AF27:AF29"/>
    <mergeCell ref="C27:C29"/>
    <mergeCell ref="D27:D29"/>
    <mergeCell ref="V27:V29"/>
    <mergeCell ref="W27:W29"/>
  </mergeCells>
  <pageMargins left="0.65" right="0.196850393700787" top="1.14" bottom="0.354330708661417" header="0.15748031496063" footer="0.196850393700787"/>
  <pageSetup paperSize="9" scale="65" fitToWidth="0" orientation="landscape" r:id="flId1"/>
  <headerFooter alignWithMargins="0">
    <oddFooter xml:space="preserve">Страница  &amp;P из &amp;N</oddFooter>
  </headerFooter>
  <drawing r:id="flId2"/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tint="0.799981688894314" theme="9"/>
  </sheetPr>
  <dimension ref="A1:T27"/>
  <sheetViews>
    <sheetView tabSelected="1" topLeftCell="A1" zoomScaleNormal="100" zoomScaleSheetLayoutView="115" workbookViewId="0">
      <selection activeCell="J29" sqref="J29"/>
    </sheetView>
  </sheetViews>
  <sheetFormatPr defaultColWidth="8.83203125" defaultRowHeight="12.75"/>
  <cols>
    <col min="1" max="1" width="4.6640625" style="1" customWidth="1"/>
    <col min="2" max="2" width="27.5" style="1" customWidth="1"/>
    <col min="3" max="3" width="15.33203125" style="1" customWidth="1"/>
    <col min="4" max="4" width="18.6640625" style="1" customWidth="1"/>
    <col min="5" max="5" width="16.5" style="1" customWidth="1"/>
    <col min="6" max="9" width="16.33203125" style="1" customWidth="1"/>
    <col min="10" max="11" width="18.6640625" style="1" customWidth="1"/>
    <col min="12" max="12" width="18.5" style="1" customWidth="1"/>
    <col min="13" max="13" width="16.33203125" style="1" customWidth="1"/>
    <col min="14" max="14" width="13.6640625" style="1" customWidth="1"/>
    <col min="15" max="15" width="14" style="1" customWidth="1"/>
    <col min="16" max="16" width="23.33203125" style="1" customWidth="1"/>
    <col min="17" max="17" width="21.6640625" style="1" customWidth="1"/>
    <col min="18" max="18" width="22.5" style="1" customWidth="1"/>
    <col min="19" max="19" width="17.6640625" style="1" customWidth="1"/>
    <col min="20" max="20" width="19.6640625" style="1" customWidth="1"/>
    <col min="21" max="21" width="25.5" style="1" customWidth="1"/>
    <col min="22" max="16384" width="8.83203125" style="1"/>
  </cols>
  <sheetData>
    <row r="1" s="84" customFormat="1" ht="18.75">
      <c r="A1" s="81"/>
      <c r="B1" s="82"/>
      <c r="C1" s="83"/>
      <c r="N1" s="85"/>
      <c r="Q1" s="86"/>
      <c r="R1" s="251"/>
      <c r="S1" s="251"/>
      <c r="T1" s="251"/>
    </row>
    <row r="2" s="84" customFormat="1" ht="17.65" customHeight="1">
      <c r="A2" s="213">
        <f ca="1">NOW()</f>
        <v>45611.364752777779</v>
      </c>
      <c r="B2" s="213"/>
      <c r="C2" s="112" t="s">
        <v>103</v>
      </c>
      <c r="D2" s="110"/>
      <c r="E2" s="110"/>
      <c r="F2" s="110"/>
      <c r="G2" s="110"/>
      <c r="H2" s="110"/>
      <c r="I2" s="110"/>
      <c r="J2" s="110"/>
      <c r="K2" s="110"/>
      <c r="L2" s="91">
        <v>0</v>
      </c>
      <c r="N2" s="89"/>
      <c r="O2" s="93"/>
      <c r="P2" s="92"/>
      <c r="Q2" s="88"/>
      <c r="R2" s="88"/>
      <c r="S2" s="88"/>
      <c r="T2" s="88"/>
    </row>
    <row r="3" s="84" customFormat="1" ht="17.65" customHeight="1">
      <c r="A3" s="109"/>
      <c r="B3" s="109"/>
      <c r="C3" s="112" t="s">
        <v>120</v>
      </c>
      <c r="D3" s="110"/>
      <c r="E3" s="110"/>
      <c r="F3" s="110"/>
      <c r="G3" s="110"/>
      <c r="H3" s="110"/>
      <c r="I3" s="110"/>
      <c r="J3" s="110"/>
      <c r="K3" s="110"/>
      <c r="L3" s="89"/>
      <c r="M3" s="89"/>
      <c r="N3" s="89"/>
      <c r="O3" s="93"/>
      <c r="P3" s="92"/>
      <c r="Q3" s="88"/>
      <c r="R3" s="88"/>
      <c r="S3" s="88"/>
      <c r="T3" s="88"/>
    </row>
    <row r="4" s="84" customFormat="1" ht="17.65" customHeight="1">
      <c r="A4" s="109"/>
      <c r="B4" s="109"/>
      <c r="C4" s="112" t="s">
        <v>165</v>
      </c>
      <c r="D4" s="110"/>
      <c r="E4" s="110"/>
      <c r="F4" s="110"/>
      <c r="G4" s="110"/>
      <c r="H4" s="110"/>
      <c r="I4" s="110"/>
      <c r="J4" s="110"/>
      <c r="K4" s="110"/>
      <c r="L4" s="89"/>
      <c r="M4" s="89"/>
      <c r="N4" s="89"/>
      <c r="O4" s="93"/>
      <c r="P4" s="92"/>
      <c r="Q4" s="88"/>
      <c r="R4" s="88"/>
      <c r="S4" s="88"/>
      <c r="T4" s="88"/>
    </row>
    <row r="5" s="84" customFormat="1" ht="17.65" customHeight="1">
      <c r="A5" s="109"/>
      <c r="B5" s="109"/>
      <c r="C5" s="112"/>
      <c r="D5" s="110"/>
      <c r="E5" s="110"/>
      <c r="F5" s="110"/>
      <c r="G5" s="110"/>
      <c r="H5" s="110"/>
      <c r="I5" s="110"/>
      <c r="J5" s="110"/>
      <c r="K5" s="110"/>
      <c r="L5" s="89"/>
      <c r="M5" s="89"/>
      <c r="N5" s="89"/>
      <c r="O5" s="93"/>
      <c r="P5" s="92"/>
      <c r="Q5" s="88"/>
      <c r="R5" s="88"/>
      <c r="S5" s="88"/>
      <c r="T5" s="88"/>
    </row>
    <row r="6" s="84" customFormat="1" ht="17.65" customHeight="1">
      <c r="A6" s="2"/>
      <c r="B6" s="2"/>
      <c r="C6" s="110"/>
      <c r="D6" s="110"/>
      <c r="E6" s="110"/>
      <c r="F6" s="110"/>
      <c r="G6" s="110"/>
      <c r="H6" s="110"/>
      <c r="I6" s="110"/>
      <c r="J6" s="110"/>
      <c r="K6" s="110"/>
      <c r="L6" s="89"/>
      <c r="M6" s="89"/>
      <c r="N6" s="89"/>
      <c r="O6" s="93"/>
      <c r="P6" s="92"/>
      <c r="Q6" s="88"/>
      <c r="R6" s="88"/>
      <c r="S6" s="88"/>
      <c r="T6" s="88"/>
    </row>
    <row r="7" s="84" customFormat="1" ht="15.75" customHeight="1">
      <c r="A7" s="2" t="s">
        <v>9</v>
      </c>
      <c r="B7" s="2"/>
      <c r="C7" s="111"/>
      <c r="D7" s="111"/>
      <c r="E7" s="111"/>
      <c r="F7" s="111"/>
      <c r="G7" s="111"/>
      <c r="H7" s="111"/>
      <c r="I7" s="111"/>
      <c r="J7" s="111"/>
      <c r="K7" s="110"/>
      <c r="L7" s="93"/>
      <c r="M7" s="88"/>
      <c r="N7" s="93"/>
      <c r="O7" s="93"/>
      <c r="P7" s="93"/>
      <c r="Q7" s="93"/>
      <c r="R7" s="93"/>
      <c r="S7" s="93"/>
      <c r="T7" s="88"/>
    </row>
    <row r="8" s="84" customFormat="1" ht="13.15" customHeight="1">
      <c r="A8" s="210" t="s">
        <v>1</v>
      </c>
      <c r="B8" s="210" t="s">
        <v>2</v>
      </c>
      <c r="C8" s="214" t="s">
        <v>101</v>
      </c>
      <c r="D8" s="210" t="s">
        <v>110</v>
      </c>
      <c r="E8" s="204" t="s">
        <v>117</v>
      </c>
      <c r="F8" s="210" t="s">
        <v>111</v>
      </c>
      <c r="G8" s="210" t="s">
        <v>112</v>
      </c>
      <c r="H8" s="210" t="s">
        <v>113</v>
      </c>
      <c r="I8" s="210" t="s">
        <v>114</v>
      </c>
      <c r="J8" s="204" t="s">
        <v>102</v>
      </c>
      <c r="K8" s="204" t="s">
        <v>147</v>
      </c>
      <c r="L8" s="249" t="s">
        <v>118</v>
      </c>
    </row>
    <row r="9" s="84" customFormat="1" ht="13.15" customHeight="1">
      <c r="A9" s="210"/>
      <c r="B9" s="210"/>
      <c r="C9" s="214"/>
      <c r="D9" s="210"/>
      <c r="E9" s="204"/>
      <c r="F9" s="210"/>
      <c r="G9" s="210"/>
      <c r="H9" s="210"/>
      <c r="I9" s="210"/>
      <c r="J9" s="204"/>
      <c r="K9" s="204"/>
      <c r="L9" s="250"/>
    </row>
    <row r="10" s="84" customFormat="1" ht="100.5" customHeight="1">
      <c r="A10" s="210"/>
      <c r="B10" s="210"/>
      <c r="C10" s="214"/>
      <c r="D10" s="210"/>
      <c r="E10" s="204"/>
      <c r="F10" s="210"/>
      <c r="G10" s="210"/>
      <c r="H10" s="210"/>
      <c r="I10" s="210"/>
      <c r="J10" s="204"/>
      <c r="K10" s="204"/>
      <c r="L10" s="205"/>
    </row>
    <row r="11" s="94" customFormat="1" ht="27" customHeight="1">
      <c r="A11" s="206" t="s">
        <v>41</v>
      </c>
      <c r="B11" s="207"/>
      <c r="C11" s="21">
        <v>1</v>
      </c>
      <c r="D11" s="21">
        <v>2</v>
      </c>
      <c r="E11" s="154" t="s">
        <v>115</v>
      </c>
      <c r="F11" s="21">
        <v>4</v>
      </c>
      <c r="G11" s="21">
        <v>5</v>
      </c>
      <c r="H11" s="21">
        <v>6</v>
      </c>
      <c r="I11" s="21">
        <v>7</v>
      </c>
      <c r="J11" s="154" t="s">
        <v>116</v>
      </c>
      <c r="K11" s="154" t="s">
        <v>145</v>
      </c>
      <c r="L11" s="154" t="s">
        <v>148</v>
      </c>
    </row>
    <row r="12" s="84" customFormat="1" ht="16.5" customHeight="1">
      <c r="A12" s="208"/>
      <c r="B12" s="209"/>
      <c r="C12" s="21"/>
      <c r="D12" s="123"/>
      <c r="E12" s="124"/>
      <c r="F12" s="123"/>
      <c r="G12" s="123"/>
      <c r="H12" s="123"/>
      <c r="I12" s="123"/>
      <c r="J12" s="124"/>
      <c r="K12" s="124"/>
      <c r="L12" s="102">
        <v>0</v>
      </c>
    </row>
    <row r="13" s="7" customFormat="1" ht="18" customHeight="1">
      <c r="A13" s="105">
        <v>1</v>
      </c>
      <c r="B13" s="18" t="s">
        <v>149</v>
      </c>
      <c r="C13" s="119"/>
      <c r="D13" s="120"/>
      <c r="E13" s="122">
        <f>C13+D13</f>
        <v>0</v>
      </c>
      <c r="F13" s="120"/>
      <c r="G13" s="120"/>
      <c r="H13" s="120"/>
      <c r="I13" s="120"/>
      <c r="J13" s="17">
        <f>SUM(F13:I13)</f>
        <v>0</v>
      </c>
      <c r="K13" s="17">
        <f>IF(E13&lt;J13,J13-E13,0)</f>
        <v>0</v>
      </c>
      <c r="L13" s="17" t="e">
        <f>ROUND(K13/$K$24*$L$12,0)</f>
        <v>#DIV/0!</v>
      </c>
    </row>
    <row r="14" s="7" customFormat="1" ht="16.5">
      <c r="A14" s="106">
        <v>2</v>
      </c>
      <c r="B14" s="18" t="s">
        <v>150</v>
      </c>
      <c r="C14" s="119"/>
      <c r="D14" s="120"/>
      <c r="E14" s="122">
        <f>C14+D14</f>
        <v>0</v>
      </c>
      <c r="F14" s="120"/>
      <c r="G14" s="120"/>
      <c r="H14" s="120"/>
      <c r="I14" s="120"/>
      <c r="J14" s="17">
        <f>SUM(F14:I14)</f>
        <v>0</v>
      </c>
      <c r="K14" s="17">
        <f>IF(E14&lt;J14,J14-E14,0)</f>
        <v>0</v>
      </c>
      <c r="L14" s="17" t="e">
        <f>ROUND(K14/$K$24*$L$12,0)</f>
        <v>#DIV/0!</v>
      </c>
    </row>
    <row r="15" s="7" customFormat="1" ht="16.5" customHeight="1">
      <c r="A15" s="106">
        <v>3</v>
      </c>
      <c r="B15" s="18" t="s">
        <v>151</v>
      </c>
      <c r="C15" s="119"/>
      <c r="D15" s="120"/>
      <c r="E15" s="122">
        <f>C15+D15</f>
        <v>0</v>
      </c>
      <c r="F15" s="120"/>
      <c r="G15" s="120"/>
      <c r="H15" s="120"/>
      <c r="I15" s="120"/>
      <c r="J15" s="17">
        <f>SUM(F15:I15)</f>
        <v>0</v>
      </c>
      <c r="K15" s="17">
        <f>IF(E15&lt;J15,J15-E15,0)</f>
        <v>0</v>
      </c>
      <c r="L15" s="17" t="e">
        <f>ROUND(K15/$K$24*$L$12,0)</f>
        <v>#DIV/0!</v>
      </c>
    </row>
    <row r="16" s="7" customFormat="1" ht="16.5" customHeight="1" hidden="1">
      <c r="A16" s="105">
        <v>4</v>
      </c>
      <c r="B16" s="18" t="s">
        <v>44</v>
      </c>
      <c r="C16" s="119"/>
      <c r="D16" s="120"/>
      <c r="E16" s="122">
        <f>C16+D16</f>
        <v>0</v>
      </c>
      <c r="F16" s="120"/>
      <c r="G16" s="120"/>
      <c r="H16" s="120"/>
      <c r="I16" s="120"/>
      <c r="J16" s="17">
        <f>SUM(F16:I16)</f>
        <v>0</v>
      </c>
      <c r="K16" s="17">
        <f>IF(E16&lt;J16,J16-E16,0)</f>
        <v>0</v>
      </c>
      <c r="L16" s="17" t="e">
        <f>ROUND(K16/$K$24*$L$12,0)</f>
        <v>#DIV/0!</v>
      </c>
    </row>
    <row r="17" s="7" customFormat="1" ht="16.5" customHeight="1" hidden="1">
      <c r="A17" s="106">
        <v>5</v>
      </c>
      <c r="B17" s="18" t="s">
        <v>45</v>
      </c>
      <c r="C17" s="119"/>
      <c r="D17" s="120"/>
      <c r="E17" s="122">
        <f>C17+D17</f>
        <v>0</v>
      </c>
      <c r="F17" s="120"/>
      <c r="G17" s="120"/>
      <c r="H17" s="120"/>
      <c r="I17" s="120"/>
      <c r="J17" s="17">
        <f>SUM(F17:I17)</f>
        <v>0</v>
      </c>
      <c r="K17" s="17">
        <f>IF(E17&lt;J17,J17-E17,0)</f>
        <v>0</v>
      </c>
      <c r="L17" s="17" t="e">
        <f>ROUND(K17/$K$24*$L$12,0)</f>
        <v>#DIV/0!</v>
      </c>
    </row>
    <row r="18" s="7" customFormat="1" ht="16.5" customHeight="1" hidden="1">
      <c r="A18" s="106">
        <v>6</v>
      </c>
      <c r="B18" s="18" t="s">
        <v>46</v>
      </c>
      <c r="C18" s="119"/>
      <c r="D18" s="120"/>
      <c r="E18" s="122">
        <f>C18+D18</f>
        <v>0</v>
      </c>
      <c r="F18" s="120"/>
      <c r="G18" s="120"/>
      <c r="H18" s="120"/>
      <c r="I18" s="120"/>
      <c r="J18" s="17">
        <f>SUM(F18:I18)</f>
        <v>0</v>
      </c>
      <c r="K18" s="17">
        <f>IF(E18&lt;J18,J18-E18,0)</f>
        <v>0</v>
      </c>
      <c r="L18" s="17" t="e">
        <f>ROUND(K18/$K$24*$L$12,0)</f>
        <v>#DIV/0!</v>
      </c>
    </row>
    <row r="19" s="7" customFormat="1" ht="16.5" customHeight="1" hidden="1">
      <c r="A19" s="105">
        <v>7</v>
      </c>
      <c r="B19" s="18" t="s">
        <v>47</v>
      </c>
      <c r="C19" s="119"/>
      <c r="D19" s="120"/>
      <c r="E19" s="122">
        <f>C19+D19</f>
        <v>0</v>
      </c>
      <c r="F19" s="120"/>
      <c r="G19" s="120"/>
      <c r="H19" s="120"/>
      <c r="I19" s="120"/>
      <c r="J19" s="17">
        <f>SUM(F19:I19)</f>
        <v>0</v>
      </c>
      <c r="K19" s="17">
        <f>IF(E19&lt;J19,J19-E19,0)</f>
        <v>0</v>
      </c>
      <c r="L19" s="17" t="e">
        <f>ROUND(K19/$K$24*$L$12,0)</f>
        <v>#DIV/0!</v>
      </c>
    </row>
    <row r="20" s="7" customFormat="1" ht="16.5" customHeight="1" hidden="1">
      <c r="A20" s="106">
        <v>8</v>
      </c>
      <c r="B20" s="18" t="s">
        <v>48</v>
      </c>
      <c r="C20" s="119"/>
      <c r="D20" s="120"/>
      <c r="E20" s="122">
        <f>C20+D20</f>
        <v>0</v>
      </c>
      <c r="F20" s="120"/>
      <c r="G20" s="120"/>
      <c r="H20" s="120"/>
      <c r="I20" s="120"/>
      <c r="J20" s="17">
        <f>SUM(F20:I20)</f>
        <v>0</v>
      </c>
      <c r="K20" s="17">
        <f>IF(E20&lt;J20,J20-E20,0)</f>
        <v>0</v>
      </c>
      <c r="L20" s="17" t="e">
        <f>ROUND(K20/$K$24*$L$12,0)</f>
        <v>#DIV/0!</v>
      </c>
    </row>
    <row r="21" s="7" customFormat="1" ht="16.5" customHeight="1" hidden="1">
      <c r="A21" s="106">
        <v>9</v>
      </c>
      <c r="B21" s="18" t="s">
        <v>49</v>
      </c>
      <c r="C21" s="119"/>
      <c r="D21" s="120"/>
      <c r="E21" s="122">
        <f>C21+D21</f>
        <v>0</v>
      </c>
      <c r="F21" s="120"/>
      <c r="G21" s="120"/>
      <c r="H21" s="120"/>
      <c r="I21" s="120"/>
      <c r="J21" s="17">
        <f>SUM(F21:I21)</f>
        <v>0</v>
      </c>
      <c r="K21" s="17">
        <f>IF(E21&lt;J21,J21-E21,0)</f>
        <v>0</v>
      </c>
      <c r="L21" s="17" t="e">
        <f>ROUND(K21/$K$24*$L$12,0)</f>
        <v>#DIV/0!</v>
      </c>
    </row>
    <row r="22" s="7" customFormat="1" ht="16.5" customHeight="1" hidden="1">
      <c r="A22" s="105">
        <v>10</v>
      </c>
      <c r="B22" s="18" t="s">
        <v>50</v>
      </c>
      <c r="C22" s="119"/>
      <c r="D22" s="120"/>
      <c r="E22" s="122">
        <f>C22+D22</f>
        <v>0</v>
      </c>
      <c r="F22" s="120"/>
      <c r="G22" s="120"/>
      <c r="H22" s="120"/>
      <c r="I22" s="120"/>
      <c r="J22" s="17">
        <f>SUM(F22:I22)</f>
        <v>0</v>
      </c>
      <c r="K22" s="17">
        <f>IF(E22&lt;J22,J22-E22,0)</f>
        <v>0</v>
      </c>
      <c r="L22" s="17" t="e">
        <f>ROUND(K22/$K$24*$L$12,0)</f>
        <v>#DIV/0!</v>
      </c>
    </row>
    <row r="23" s="7" customFormat="1" ht="16.5" customHeight="1" hidden="1">
      <c r="A23" s="106">
        <v>11</v>
      </c>
      <c r="B23" s="18" t="s">
        <v>51</v>
      </c>
      <c r="C23" s="119"/>
      <c r="D23" s="120"/>
      <c r="E23" s="122">
        <f>C23+D23</f>
        <v>0</v>
      </c>
      <c r="F23" s="120"/>
      <c r="G23" s="120"/>
      <c r="H23" s="120"/>
      <c r="I23" s="120"/>
      <c r="J23" s="17">
        <f>SUM(F23:I23)</f>
        <v>0</v>
      </c>
      <c r="K23" s="17">
        <f>IF(E23&lt;J23,J23-E23,0)</f>
        <v>0</v>
      </c>
      <c r="L23" s="17" t="e">
        <f>ROUND(K23/$K$24*$L$12,0)</f>
        <v>#DIV/0!</v>
      </c>
    </row>
    <row r="24" s="7" customFormat="1" ht="16.5">
      <c r="A24" s="211" t="s">
        <v>0</v>
      </c>
      <c r="B24" s="211"/>
      <c r="C24" s="121">
        <f>SUM(C13:C23)</f>
        <v>0</v>
      </c>
      <c r="D24" s="121">
        <f>SUM(D13:D23)</f>
        <v>0</v>
      </c>
      <c r="E24" s="121">
        <f>SUM(E13:E23)</f>
        <v>0</v>
      </c>
      <c r="F24" s="121">
        <f>SUM(F13:F23)</f>
        <v>0</v>
      </c>
      <c r="G24" s="121">
        <f>SUM(G13:G23)</f>
        <v>0</v>
      </c>
      <c r="H24" s="121">
        <f>SUM(H13:H23)</f>
        <v>0</v>
      </c>
      <c r="I24" s="121">
        <f>SUM(I13:I23)</f>
        <v>0</v>
      </c>
      <c r="J24" s="115">
        <f>SUM(J13:J23)</f>
        <v>0</v>
      </c>
      <c r="K24" s="115">
        <f>SUM(K13:K23)</f>
        <v>0</v>
      </c>
      <c r="L24" s="115" t="e">
        <f>SUM(L13:L23)</f>
        <v>#DIV/0!</v>
      </c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12"/>
      <c r="N25" s="7"/>
      <c r="O25" s="7"/>
      <c r="P25" s="7"/>
      <c r="Q25" s="7"/>
      <c r="R25" s="12"/>
      <c r="S25" s="12"/>
      <c r="T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1"/>
      <c r="P26" s="7"/>
      <c r="Q26" s="7"/>
      <c r="R26" s="7"/>
      <c r="S26" s="7"/>
      <c r="T26" s="7"/>
    </row>
    <row r="27" ht="12.75" customHeight="1"/>
  </sheetData>
  <mergeCells>
    <mergeCell ref="I8:I10"/>
    <mergeCell ref="G8:G10"/>
    <mergeCell ref="A11:B11"/>
    <mergeCell ref="A12:B12"/>
    <mergeCell ref="A24:B24"/>
    <mergeCell ref="E8:E10"/>
    <mergeCell ref="D8:D10"/>
    <mergeCell ref="K8:K10"/>
    <mergeCell ref="F8:F10"/>
    <mergeCell ref="L8:L10"/>
    <mergeCell ref="R1:T1"/>
    <mergeCell ref="A2:B2"/>
    <mergeCell ref="A8:A10"/>
    <mergeCell ref="B8:B10"/>
    <mergeCell ref="C8:C10"/>
    <mergeCell ref="J8:J10"/>
    <mergeCell ref="H8:H10"/>
  </mergeCells>
  <pageMargins left="0.826771653543307" right="0.15748031496063" top="0.866141732283465" bottom="0.118110236220472" header="0.31496062992126" footer="0.15748031496063"/>
  <pageSetup paperSize="9" scale="70" fitToWidth="0" orientation="landscape" r:id="flId1"/>
  <headerFooter>
    <oddFooter xml:space="preserve">Страница  &amp;P из &amp;N</oddFooter>
  </headerFooter>
  <drawing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4</vt:i4>
      </vt:variant>
    </vt:vector>
  </HeadingPairs>
  <TitlesOfParts>
    <vt:vector baseType="lpstr" size="4">
      <vt:lpstr>Регион ФФПП 2025</vt:lpstr>
      <vt:lpstr>ИНП 2025</vt:lpstr>
      <vt:lpstr>ИБР 2025</vt:lpstr>
      <vt:lpstr>Регион сбалансир 2025</vt:lpstr>
    </vt:vector>
  </TitlesOfParts>
  <Manager>Аксёненко Артур</Manager>
  <Company>Финансовое управление Брянской области</Company>
  <AppVersion>07.0022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Аксёненко Артур</dc:creator>
  <cp:lastModifiedBy>Аксёненко Артур</cp:lastModifiedBy>
  <cp:lastPrinted>2024-11-13T06:29:21Z</cp:lastPrinted>
  <dcterms:created xsi:type="dcterms:W3CDTF">2024-11-15T06:58:04Z</dcterms:created>
  <dcterms:modified xsi:type="dcterms:W3CDTF">2024-11-15T06:58:04Z</dcterms:modified>
</cp:coreProperties>
</file>