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9720" windowHeight="6840" activeTab="0"/>
  </bookViews>
  <sheets>
    <sheet name="свод" sheetId="1" r:id="rId1"/>
    <sheet name="услуги и работы" sheetId="2" r:id="rId2"/>
    <sheet name="расчет образование" sheetId="3" r:id="rId3"/>
    <sheet name="расчет дши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Print_Area" localSheetId="0">'свод'!$A$1:$L$66</definedName>
    <definedName name="_xlnm.Print_Area" localSheetId="1">'услуги и работы'!$A$1:$L$110</definedName>
  </definedNames>
  <calcPr fullCalcOnLoad="1" refMode="R1C1"/>
</workbook>
</file>

<file path=xl/sharedStrings.xml><?xml version="1.0" encoding="utf-8"?>
<sst xmlns="http://schemas.openxmlformats.org/spreadsheetml/2006/main" count="450" uniqueCount="89">
  <si>
    <t>Единица измерения</t>
  </si>
  <si>
    <t>2019 год</t>
  </si>
  <si>
    <t>период</t>
  </si>
  <si>
    <t>Наименование муниципальной услуги (работы)</t>
  </si>
  <si>
    <t>работа</t>
  </si>
  <si>
    <t>Организация деятельности клубных формирований и формирований самодеятельного народного творчества</t>
  </si>
  <si>
    <t>Количество клубных формирований</t>
  </si>
  <si>
    <t>единица</t>
  </si>
  <si>
    <t>Число участников</t>
  </si>
  <si>
    <t>человек</t>
  </si>
  <si>
    <t>Организация и проведение культурно-массовых мероприятий</t>
  </si>
  <si>
    <t>Количество проведенных мероприятий</t>
  </si>
  <si>
    <t>Признак отнесения к услуге или работе</t>
  </si>
  <si>
    <t>Библиотечное, библиографическое и информационное обслуживание пользователей библиотеки</t>
  </si>
  <si>
    <t>Количество посещений</t>
  </si>
  <si>
    <t>Объем финансового обеспечения выполнения  муниципального задания, руб.</t>
  </si>
  <si>
    <t>Наименование бюджетного учреждения</t>
  </si>
  <si>
    <t>МБУК "Жирятинское КДО"</t>
  </si>
  <si>
    <t>МБУК "Жирятинское РБО"</t>
  </si>
  <si>
    <t>Показатель объема  муниципальной услуги (работы)</t>
  </si>
  <si>
    <t>МБОУ Жирятинская СОШ</t>
  </si>
  <si>
    <t>Реализация основных общеобразовательных программ основного общего образования</t>
  </si>
  <si>
    <t>Присмотр и уход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</si>
  <si>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</si>
  <si>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дошкольного образования</t>
  </si>
  <si>
    <t xml:space="preserve">Реализация основных общеобразовательных программ среднего общего образования </t>
  </si>
  <si>
    <t>услуга</t>
  </si>
  <si>
    <t xml:space="preserve">Наименованиепоказателя </t>
  </si>
  <si>
    <t xml:space="preserve">Число обучающихся </t>
  </si>
  <si>
    <t>Число детей</t>
  </si>
  <si>
    <t>МБОУ Страшевичская СОШ</t>
  </si>
  <si>
    <t>МБОУ Воробейнская СОШ</t>
  </si>
  <si>
    <t>МБОУ Морачевская ООШ</t>
  </si>
  <si>
    <t>МБОУ Кульневская ООШ</t>
  </si>
  <si>
    <t>МБДОУ д/с Колокольчик</t>
  </si>
  <si>
    <t>МБДОУ д/с Аленка</t>
  </si>
  <si>
    <t>МБДОУ д/с Солнышко</t>
  </si>
  <si>
    <t>МБУ ДО ДДТ Жирятинского района</t>
  </si>
  <si>
    <t>МБУ ДО ДЮСШ</t>
  </si>
  <si>
    <t>МБУ "ЦППМСП"</t>
  </si>
  <si>
    <t xml:space="preserve">Коррекционно-развивающая, компенсирующая и логопедическая помощь обучающимся </t>
  </si>
  <si>
    <t>Психолого-педагогическое консультирование обучающихся, их родителей (законных представителей) и педагогических работников</t>
  </si>
  <si>
    <t>Реализация дополнительных общеразвивающих программ</t>
  </si>
  <si>
    <t>человеко-час</t>
  </si>
  <si>
    <t>Число человеко-часов пребывания</t>
  </si>
  <si>
    <t>МБУ "МФЦ В ЖИРЯТИНСКОМ РАЙОНЕ"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</si>
  <si>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</t>
  </si>
  <si>
    <t>Количество услуг</t>
  </si>
  <si>
    <t>МБУДО "ЖИРЯТИНСКАЯ ДШИ"</t>
  </si>
  <si>
    <t>Реализация дополнительных предпрофессиональных программ в области искусств</t>
  </si>
  <si>
    <t>Количество человеко-часов</t>
  </si>
  <si>
    <t>Общегосударственные вопросы</t>
  </si>
  <si>
    <t>Культура</t>
  </si>
  <si>
    <t>Образование</t>
  </si>
  <si>
    <t>2020 год</t>
  </si>
  <si>
    <t>МБОУ Колоднянская ООШ</t>
  </si>
  <si>
    <t>по Жирятинскому району</t>
  </si>
  <si>
    <t>Сведения о планируемых на очередной 2019  год и на плановый период 2020 и 2021 годов объемах оказания муниципальных услуг (работ), а ткже объемах субсидии на финансовое обеспечение муниципальных заданий на оказание соответствующих муниципальных услуг (выполнение работ)</t>
  </si>
  <si>
    <t>2021 год</t>
  </si>
  <si>
    <t xml:space="preserve">Количество человеко-часов </t>
  </si>
  <si>
    <t>Число человеко-дней пребывания</t>
  </si>
  <si>
    <t>Число человеко-дней обучения</t>
  </si>
  <si>
    <t>человеко-день</t>
  </si>
  <si>
    <t>Школы</t>
  </si>
  <si>
    <t>Итого:</t>
  </si>
  <si>
    <t>Дошкольные группы</t>
  </si>
  <si>
    <t>Детские сады</t>
  </si>
  <si>
    <t>Дошкольное образование</t>
  </si>
  <si>
    <t xml:space="preserve"> </t>
  </si>
  <si>
    <r>
      <t xml:space="preserve">2018 год </t>
    </r>
    <r>
      <rPr>
        <b/>
        <u val="single"/>
        <sz val="10"/>
        <rFont val="Times New Roman"/>
        <family val="1"/>
      </rPr>
      <t>скрыть</t>
    </r>
  </si>
  <si>
    <t>Название программ</t>
  </si>
  <si>
    <t xml:space="preserve"> художественная</t>
  </si>
  <si>
    <t>Общеразвивающая</t>
  </si>
  <si>
    <t>Предпрофесиональная</t>
  </si>
  <si>
    <t>фортепиано</t>
  </si>
  <si>
    <t>живопись</t>
  </si>
  <si>
    <t>хореографическое творчество</t>
  </si>
  <si>
    <t>Показатель объема для расчета</t>
  </si>
  <si>
    <t xml:space="preserve">Показатель объема </t>
  </si>
  <si>
    <t>народные инструменты</t>
  </si>
  <si>
    <t>Итого</t>
  </si>
  <si>
    <t>Итого без живописи</t>
  </si>
  <si>
    <t>Стоимость услуги</t>
  </si>
  <si>
    <t>Комунальные и сод. Имущества</t>
  </si>
  <si>
    <t>Меры</t>
  </si>
  <si>
    <t>Налоги</t>
  </si>
  <si>
    <t>З/плата с начислениями педагогическая</t>
  </si>
  <si>
    <t>З/плата с начислениями АУП и рабочие</t>
  </si>
  <si>
    <t>2018 год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</si>
</sst>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5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Arial"/>
      <family val="2"/>
    </font>
    <font>
      <i/>
      <sz val="10"/>
      <name val="Arial"/>
      <family val="2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" fontId="28" fillId="20" borderId="1">
      <alignment horizontal="right" vertical="top" shrinkToFit="1"/>
      <protection/>
    </xf>
    <xf numFmtId="4" fontId="28" fillId="21" borderId="1">
      <alignment horizontal="right" vertical="top" shrinkToFit="1"/>
      <protection/>
    </xf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9" borderId="3" applyNumberFormat="0" applyAlignment="0" applyProtection="0"/>
    <xf numFmtId="0" fontId="31" fillId="29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3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4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1" xfId="0" applyFont="1" applyBorder="1" applyAlignment="1">
      <alignment vertical="center" wrapText="1" shrinkToFit="1"/>
    </xf>
    <xf numFmtId="0" fontId="2" fillId="0" borderId="12" xfId="0" applyFont="1" applyBorder="1" applyAlignment="1">
      <alignment vertical="center" wrapText="1" shrinkToFit="1"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3" xfId="0" applyFont="1" applyBorder="1" applyAlignment="1">
      <alignment vertical="center" wrapText="1" shrinkToFit="1"/>
    </xf>
    <xf numFmtId="0" fontId="2" fillId="0" borderId="14" xfId="0" applyFont="1" applyBorder="1" applyAlignment="1">
      <alignment vertical="center" wrapText="1" shrinkToFit="1"/>
    </xf>
    <xf numFmtId="0" fontId="44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wrapText="1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wrapText="1"/>
    </xf>
    <xf numFmtId="4" fontId="4" fillId="0" borderId="0" xfId="0" applyNumberFormat="1" applyFont="1" applyAlignment="1">
      <alignment/>
    </xf>
    <xf numFmtId="0" fontId="4" fillId="0" borderId="0" xfId="0" applyFont="1" applyAlignment="1">
      <alignment wrapText="1"/>
    </xf>
    <xf numFmtId="2" fontId="4" fillId="0" borderId="0" xfId="0" applyNumberFormat="1" applyFont="1" applyAlignment="1">
      <alignment wrapText="1"/>
    </xf>
    <xf numFmtId="4" fontId="5" fillId="0" borderId="0" xfId="0" applyNumberFormat="1" applyFont="1" applyAlignment="1">
      <alignment/>
    </xf>
    <xf numFmtId="4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4" fontId="0" fillId="0" borderId="0" xfId="0" applyNumberFormat="1" applyFont="1" applyAlignment="1">
      <alignment/>
    </xf>
    <xf numFmtId="4" fontId="4" fillId="35" borderId="0" xfId="0" applyNumberFormat="1" applyFont="1" applyFill="1" applyAlignment="1">
      <alignment/>
    </xf>
    <xf numFmtId="4" fontId="1" fillId="35" borderId="0" xfId="0" applyNumberFormat="1" applyFont="1" applyFill="1" applyAlignment="1">
      <alignment/>
    </xf>
    <xf numFmtId="0" fontId="2" fillId="0" borderId="22" xfId="0" applyFont="1" applyBorder="1" applyAlignment="1">
      <alignment horizontal="center" vertical="center" wrapText="1" shrinkToFit="1"/>
    </xf>
    <xf numFmtId="0" fontId="2" fillId="0" borderId="21" xfId="0" applyFont="1" applyBorder="1" applyAlignment="1">
      <alignment horizontal="center" vertical="center" wrapText="1" shrinkToFit="1"/>
    </xf>
    <xf numFmtId="0" fontId="2" fillId="0" borderId="23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24" xfId="0" applyFont="1" applyBorder="1" applyAlignment="1">
      <alignment horizontal="center" vertical="center" wrapText="1" shrinkToFit="1"/>
    </xf>
    <xf numFmtId="0" fontId="2" fillId="0" borderId="25" xfId="0" applyFont="1" applyBorder="1" applyAlignment="1">
      <alignment/>
    </xf>
    <xf numFmtId="0" fontId="2" fillId="36" borderId="11" xfId="0" applyFont="1" applyFill="1" applyBorder="1" applyAlignment="1">
      <alignment horizontal="center" vertical="center" wrapText="1" shrinkToFit="1"/>
    </xf>
    <xf numFmtId="0" fontId="2" fillId="0" borderId="18" xfId="0" applyFont="1" applyBorder="1" applyAlignment="1">
      <alignment vertical="center" wrapText="1" shrinkToFit="1"/>
    </xf>
    <xf numFmtId="0" fontId="0" fillId="0" borderId="0" xfId="0" applyFont="1" applyAlignment="1">
      <alignment wrapText="1"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Font="1" applyAlignment="1">
      <alignment wrapText="1"/>
    </xf>
    <xf numFmtId="0" fontId="2" fillId="16" borderId="11" xfId="0" applyFont="1" applyFill="1" applyBorder="1" applyAlignment="1">
      <alignment horizontal="center" vertical="center" wrapText="1" shrinkToFit="1"/>
    </xf>
    <xf numFmtId="2" fontId="2" fillId="0" borderId="13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37" borderId="13" xfId="0" applyFont="1" applyFill="1" applyBorder="1" applyAlignment="1">
      <alignment horizontal="center" vertical="center"/>
    </xf>
    <xf numFmtId="0" fontId="2" fillId="37" borderId="14" xfId="0" applyFont="1" applyFill="1" applyBorder="1" applyAlignment="1">
      <alignment horizontal="center" vertical="center"/>
    </xf>
    <xf numFmtId="0" fontId="2" fillId="37" borderId="12" xfId="0" applyFont="1" applyFill="1" applyBorder="1" applyAlignment="1">
      <alignment horizontal="center" vertical="center"/>
    </xf>
    <xf numFmtId="0" fontId="2" fillId="37" borderId="15" xfId="0" applyFont="1" applyFill="1" applyBorder="1" applyAlignment="1">
      <alignment horizontal="center" vertical="center"/>
    </xf>
    <xf numFmtId="0" fontId="2" fillId="37" borderId="18" xfId="0" applyFont="1" applyFill="1" applyBorder="1" applyAlignment="1">
      <alignment horizontal="center" vertical="center"/>
    </xf>
    <xf numFmtId="2" fontId="0" fillId="37" borderId="0" xfId="0" applyNumberFormat="1" applyFill="1" applyAlignment="1">
      <alignment/>
    </xf>
    <xf numFmtId="0" fontId="2" fillId="0" borderId="26" xfId="0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/>
    </xf>
    <xf numFmtId="4" fontId="0" fillId="0" borderId="25" xfId="0" applyNumberFormat="1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4" fontId="2" fillId="37" borderId="1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0" fontId="2" fillId="0" borderId="25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27" xfId="0" applyFont="1" applyBorder="1" applyAlignment="1">
      <alignment horizontal="center" vertical="center" wrapText="1" shrinkToFit="1"/>
    </xf>
    <xf numFmtId="0" fontId="2" fillId="0" borderId="23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28" xfId="0" applyFont="1" applyBorder="1" applyAlignment="1">
      <alignment horizontal="center" vertical="center" wrapText="1" shrinkToFit="1"/>
    </xf>
    <xf numFmtId="0" fontId="2" fillId="0" borderId="29" xfId="0" applyFont="1" applyBorder="1" applyAlignment="1">
      <alignment horizontal="center" vertical="center" wrapText="1" shrinkToFit="1"/>
    </xf>
    <xf numFmtId="0" fontId="2" fillId="0" borderId="30" xfId="0" applyFont="1" applyBorder="1" applyAlignment="1">
      <alignment horizontal="center" vertical="center" wrapText="1" shrinkToFit="1"/>
    </xf>
    <xf numFmtId="0" fontId="2" fillId="0" borderId="31" xfId="0" applyFont="1" applyBorder="1" applyAlignment="1">
      <alignment horizontal="center" vertical="center" wrapText="1" shrinkToFit="1"/>
    </xf>
    <xf numFmtId="0" fontId="2" fillId="0" borderId="32" xfId="0" applyFont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21" xfId="0" applyFont="1" applyBorder="1" applyAlignment="1">
      <alignment horizontal="center" vertical="center" wrapText="1" shrinkToFit="1"/>
    </xf>
    <xf numFmtId="0" fontId="2" fillId="0" borderId="34" xfId="0" applyFont="1" applyBorder="1" applyAlignment="1">
      <alignment horizontal="center" vertical="center" wrapText="1" shrinkToFit="1"/>
    </xf>
    <xf numFmtId="0" fontId="2" fillId="0" borderId="35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36" xfId="0" applyFont="1" applyBorder="1" applyAlignment="1">
      <alignment horizontal="center" vertical="center" wrapText="1" shrinkToFit="1"/>
    </xf>
    <xf numFmtId="0" fontId="2" fillId="0" borderId="24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6" xfId="0" applyFont="1" applyBorder="1" applyAlignment="1">
      <alignment wrapText="1"/>
    </xf>
    <xf numFmtId="0" fontId="0" fillId="0" borderId="25" xfId="0" applyBorder="1" applyAlignment="1">
      <alignment wrapText="1"/>
    </xf>
    <xf numFmtId="0" fontId="0" fillId="0" borderId="15" xfId="0" applyBorder="1" applyAlignment="1">
      <alignment wrapText="1"/>
    </xf>
    <xf numFmtId="0" fontId="2" fillId="0" borderId="18" xfId="0" applyFont="1" applyBorder="1" applyAlignment="1">
      <alignment wrapText="1"/>
    </xf>
    <xf numFmtId="0" fontId="0" fillId="0" borderId="21" xfId="0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 wrapText="1" shrinkToFit="1"/>
    </xf>
    <xf numFmtId="0" fontId="3" fillId="0" borderId="29" xfId="0" applyFont="1" applyBorder="1" applyAlignment="1">
      <alignment horizontal="center" vertical="center" wrapText="1" shrinkToFit="1"/>
    </xf>
    <xf numFmtId="0" fontId="3" fillId="0" borderId="30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left" vertical="center" wrapText="1" shrinkToFit="1"/>
    </xf>
    <xf numFmtId="0" fontId="2" fillId="0" borderId="15" xfId="0" applyFont="1" applyBorder="1" applyAlignment="1">
      <alignment horizontal="left" vertical="center" wrapText="1" shrinkToFi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" fontId="2" fillId="0" borderId="42" xfId="0" applyNumberFormat="1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37" borderId="25" xfId="0" applyFill="1" applyBorder="1" applyAlignment="1">
      <alignment horizontal="center" vertical="center"/>
    </xf>
    <xf numFmtId="0" fontId="0" fillId="37" borderId="21" xfId="0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 shrinkToFit="1"/>
    </xf>
    <xf numFmtId="0" fontId="2" fillId="0" borderId="21" xfId="0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 vertical="center"/>
    </xf>
    <xf numFmtId="0" fontId="2" fillId="37" borderId="25" xfId="0" applyFont="1" applyFill="1" applyBorder="1" applyAlignment="1">
      <alignment horizontal="center" vertical="center"/>
    </xf>
    <xf numFmtId="0" fontId="2" fillId="37" borderId="21" xfId="0" applyFont="1" applyFill="1" applyBorder="1" applyAlignment="1">
      <alignment horizontal="center" vertical="center"/>
    </xf>
    <xf numFmtId="0" fontId="2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4" xfId="0" applyBorder="1" applyAlignment="1">
      <alignment wrapText="1"/>
    </xf>
    <xf numFmtId="0" fontId="2" fillId="0" borderId="18" xfId="0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6" xfId="33"/>
    <cellStyle name="xl37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NIK\Documents\Users\User\Desktop\&#1086;&#1086;\&#1090;&#1072;&#1088;&#1080;&#1092;&#1080;&#1082;&#1072;&#1094;&#1080;&#1103;%2001.09.2018\07.%20&#1088;&#1072;&#1089;&#1095;&#1077;&#1090;&#1099;%20&#1052;&#1041;&#1058;%20+\09.%20&#1057;&#1091;&#1073;&#1074;&#1077;&#1085;&#1094;&#1080;&#1103;%20&#1089;&#1072;&#1076;&#1099;\09_&#1056;&#1072;&#1089;&#1095;&#1077;&#1090;%20&#1089;&#1091;&#1073;&#1074;&#1077;&#1085;&#1094;&#1080;&#1080;%20&#1089;&#1072;&#1076;&#1099;%202019-202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NIK\Documents\Users\User\Desktop\&#1086;&#1086;\&#1090;&#1072;&#1088;&#1080;&#1092;&#1080;&#1082;&#1072;&#1094;&#1080;&#1103;%2001.09.2018\07.%20&#1088;&#1072;&#1089;&#1095;&#1077;&#1090;&#1099;%20&#1052;&#1041;&#1058;%20+\10.%20&#1057;&#1091;&#1073;&#1074;&#1077;&#1085;&#1094;&#1080;&#1103;%20&#1096;&#1082;&#1086;&#1083;&#1099;\10_&#1088;&#1072;&#1089;&#1095;&#1077;&#1090;%20&#1089;&#1091;&#1073;&#1074;&#1077;&#1085;&#1094;&#1080;&#1080;%20&#1064;&#1050;&#1054;&#1051;&#1067;%20%202019-2021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19\&#1085;&#1072;&#1073;&#1086;&#1088;&#1082;&#1072;%20&#1096;&#1082;&#1086;&#1083;&#1099;2019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85;&#1072;&#1073;&#1086;&#1088;&#1082;&#1072;%20&#1096;&#1082;&#1086;&#1083;&#1099;2020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85;&#1072;&#1073;&#1086;&#1088;&#1082;&#1072;%20&#1096;&#1082;&#1086;&#1083;&#1099;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85;&#1072;&#1073;&#1086;&#1088;&#1082;&#1072;%20&#1096;&#1082;&#1086;&#1083;&#1099;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д "/>
      <sheetName val="уч-вспом "/>
      <sheetName val="адм.управленч"/>
      <sheetName val="норматив 816"/>
      <sheetName val="расчет"/>
      <sheetName val="ИТОГИ"/>
    </sheetNames>
    <sheetDataSet>
      <sheetData sheetId="4">
        <row r="277">
          <cell r="C277" t="str">
            <v>Муниципальное бюджетное дошкольное образовательное учреждение детский сад "Колокольчик"</v>
          </cell>
          <cell r="AZ277">
            <v>4687729.4862600025</v>
          </cell>
        </row>
        <row r="278">
          <cell r="C278" t="str">
            <v>Муниципальное бюджетное дошкольное образовательное учреждение детский сад "Аленка"</v>
          </cell>
          <cell r="AZ278">
            <v>1330090.8819020274</v>
          </cell>
        </row>
        <row r="279">
          <cell r="C279" t="str">
            <v>Муниципальное бюджетное дошкольное образовательное учреждение детский сад "Солнышко"</v>
          </cell>
          <cell r="AZ279">
            <v>846577.2929608142</v>
          </cell>
        </row>
        <row r="280">
          <cell r="C280" t="str">
            <v>Дошкольная группа муниципального бюджетного образовательного учреждения Жирятинская средняя общеобразовательная школа Жирятинского района Брянской области</v>
          </cell>
          <cell r="AZ280">
            <v>2856129.689098098</v>
          </cell>
        </row>
        <row r="281">
          <cell r="C281" t="str">
            <v>Дошкольная группа Савлуковского филиала муниципального бюджетного образовательного учреждения Жирятинская средняя общеобразовательная школа Жирятинского района Брянской области</v>
          </cell>
          <cell r="AZ281">
            <v>372285.1298019105</v>
          </cell>
        </row>
        <row r="282">
          <cell r="C282" t="str">
            <v>Дошкольная группа муниципального бюджетного образовательного учреждения Морачевская основная общеобразовательная школа Жирятинского района Брянской области</v>
          </cell>
          <cell r="AZ282">
            <v>496380.173069214</v>
          </cell>
        </row>
        <row r="283">
          <cell r="C283" t="str">
            <v>Дошкольная группа муниципального бюджетного образовательного учреждения Страшевичская средняя общеобразовательная школа Жирятинского района Брянской области</v>
          </cell>
          <cell r="AZ283">
            <v>1427092.9975739901</v>
          </cell>
        </row>
        <row r="284">
          <cell r="C284" t="str">
            <v>Дошкольная группа Будлянского филиала муниципального бюджетного образовательного учреждения Воробейнская  средняя общеобразовательная школа Жирятинского района Брянской области</v>
          </cell>
          <cell r="AZ284">
            <v>434332.65143556223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Pm"/>
      <sheetName val="data"/>
      <sheetName val="Анализ"/>
    </sheetNames>
    <sheetDataSet>
      <sheetData sheetId="1">
        <row r="205">
          <cell r="C205" t="str">
            <v>Муниципальное бюджетное общеобразовательное учреждение Жирятинская средняя общеобразовательная школа Жирятинского района Брянской области</v>
          </cell>
        </row>
        <row r="206">
          <cell r="C206" t="str">
            <v>Савлуковский филиал муниципального бюджетного общеобразовательного учреждения Жирятинская средняя общеобразовательная школа Жирятинского района Брянской области</v>
          </cell>
        </row>
        <row r="207">
          <cell r="C207" t="str">
            <v>Муниципальное бюджетное общеобразовательное учреждение Страшевичская средняя общеобразовательная школа Жирятинского района Брянской области</v>
          </cell>
        </row>
        <row r="208">
          <cell r="C208" t="str">
            <v>Муниципальное бюджетное общеобразовательное учреждение Колоднянская основная общеобразовательная школа Жирятинского района Брянской области</v>
          </cell>
        </row>
        <row r="209">
          <cell r="C209" t="str">
            <v>Муниципальное бюджетное общеобразовательное учреждение Воробейнская средняя общеобразовательная школа Жирятинского района Брянской области</v>
          </cell>
        </row>
        <row r="210">
          <cell r="C210" t="str">
            <v>Будлянский филиал муниципального бюджетного общеобразовательного учреждения Воробейнская средняя общеобразовательная школа Жирятинского района Брянской области</v>
          </cell>
        </row>
        <row r="211">
          <cell r="C211" t="str">
            <v>Норинский филиал муниципального бюджетного общеобразовательного учреждения Воробейнская средняя общеобразовательная школа Жирятинского района Брянской области</v>
          </cell>
        </row>
        <row r="212">
          <cell r="C212" t="str">
            <v>Муниципальное бюджетное общеобразовательное учреждение Кульневская основная общеобразовательная школа Жирятинского района Брянской области</v>
          </cell>
        </row>
        <row r="213">
          <cell r="C213" t="str">
            <v>Муниципальное бюджетное общеобразовательное учреждение Морачевская основная общеобразовательная школа Жирятинского района Брянской области</v>
          </cell>
        </row>
        <row r="214">
          <cell r="C214" t="str">
            <v>Высокский филиал муниципального бюджетного общеобразовательного учреждения Морачевская основная общеобразовательная школа Жирятинского района Брянской области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4"/>
    </sheetNames>
    <sheetDataSet>
      <sheetData sheetId="0">
        <row r="49">
          <cell r="H49">
            <v>3611874.3851372343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4"/>
    </sheetNames>
    <sheetDataSet>
      <sheetData sheetId="0">
        <row r="49">
          <cell r="H49">
            <v>3132115.9381959997</v>
          </cell>
          <cell r="I49">
            <v>1603444.769464</v>
          </cell>
          <cell r="J49">
            <v>1243720.650162</v>
          </cell>
          <cell r="K49">
            <v>742022.274364</v>
          </cell>
          <cell r="L49">
            <v>1748675.042034</v>
          </cell>
          <cell r="M49">
            <v>444823.327648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4"/>
    </sheetNames>
    <sheetDataSet>
      <sheetData sheetId="0">
        <row r="49">
          <cell r="H49">
            <v>3222064.56256</v>
          </cell>
          <cell r="I49">
            <v>1640835.2150400002</v>
          </cell>
          <cell r="J49">
            <v>1268047.6733199998</v>
          </cell>
          <cell r="K49">
            <v>753629.5290399999</v>
          </cell>
          <cell r="L49">
            <v>1805609.37924</v>
          </cell>
          <cell r="M49">
            <v>453224.63728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4"/>
    </sheetNames>
    <sheetDataSet>
      <sheetData sheetId="0">
        <row r="49">
          <cell r="I49">
            <v>1671620.9373303985</v>
          </cell>
          <cell r="J49">
            <v>1164316.9079785945</v>
          </cell>
          <cell r="K49">
            <v>613730.8389883196</v>
          </cell>
          <cell r="L49">
            <v>1684705.2736219752</v>
          </cell>
          <cell r="M49">
            <v>382267.6549434777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5"/>
  <sheetViews>
    <sheetView tabSelected="1" view="pageBreakPreview" zoomScale="90" zoomScaleSheetLayoutView="90" zoomScalePageLayoutView="0" workbookViewId="0" topLeftCell="A1">
      <selection activeCell="A2" sqref="A2:L2"/>
    </sheetView>
  </sheetViews>
  <sheetFormatPr defaultColWidth="9.140625" defaultRowHeight="12.75"/>
  <cols>
    <col min="1" max="1" width="13.7109375" style="1" customWidth="1"/>
    <col min="2" max="2" width="56.57421875" style="0" customWidth="1"/>
    <col min="3" max="3" width="10.28125" style="0" customWidth="1"/>
    <col min="4" max="4" width="27.421875" style="0" customWidth="1"/>
    <col min="5" max="5" width="14.28125" style="0" customWidth="1"/>
    <col min="6" max="6" width="9.28125" style="0" hidden="1" customWidth="1"/>
    <col min="10" max="12" width="12.28125" style="0" bestFit="1" customWidth="1"/>
  </cols>
  <sheetData>
    <row r="2" spans="1:12" ht="26.25" customHeight="1">
      <c r="A2" s="71" t="s">
        <v>57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2:12" ht="12.75">
      <c r="B3" s="71" t="s">
        <v>56</v>
      </c>
      <c r="C3" s="71"/>
      <c r="D3" s="71"/>
      <c r="E3" s="71"/>
      <c r="F3" s="71"/>
      <c r="G3" s="71"/>
      <c r="H3" s="71"/>
      <c r="I3" s="71"/>
      <c r="J3" s="71"/>
      <c r="K3" s="71"/>
      <c r="L3" s="71"/>
    </row>
    <row r="6" spans="1:12" ht="12.75">
      <c r="A6" s="72" t="s">
        <v>16</v>
      </c>
      <c r="B6" s="72" t="s">
        <v>3</v>
      </c>
      <c r="C6" s="72" t="s">
        <v>12</v>
      </c>
      <c r="D6" s="75" t="s">
        <v>19</v>
      </c>
      <c r="E6" s="76"/>
      <c r="F6" s="76"/>
      <c r="G6" s="76"/>
      <c r="H6" s="76"/>
      <c r="I6" s="77"/>
      <c r="J6" s="78" t="s">
        <v>15</v>
      </c>
      <c r="K6" s="79"/>
      <c r="L6" s="80"/>
    </row>
    <row r="7" spans="1:12" ht="33" customHeight="1">
      <c r="A7" s="73"/>
      <c r="B7" s="73"/>
      <c r="C7" s="73"/>
      <c r="D7" s="91" t="s">
        <v>27</v>
      </c>
      <c r="E7" s="91" t="s">
        <v>0</v>
      </c>
      <c r="F7" s="46"/>
      <c r="G7" s="76" t="s">
        <v>2</v>
      </c>
      <c r="H7" s="76"/>
      <c r="I7" s="77"/>
      <c r="J7" s="81"/>
      <c r="K7" s="82"/>
      <c r="L7" s="83"/>
    </row>
    <row r="8" spans="1:12" ht="51" customHeight="1">
      <c r="A8" s="74"/>
      <c r="B8" s="74"/>
      <c r="C8" s="74"/>
      <c r="D8" s="91"/>
      <c r="E8" s="91"/>
      <c r="F8" s="50" t="s">
        <v>69</v>
      </c>
      <c r="G8" s="2" t="s">
        <v>1</v>
      </c>
      <c r="H8" s="3" t="s">
        <v>54</v>
      </c>
      <c r="I8" s="3" t="s">
        <v>58</v>
      </c>
      <c r="J8" s="2" t="s">
        <v>1</v>
      </c>
      <c r="K8" s="3" t="s">
        <v>54</v>
      </c>
      <c r="L8" s="3" t="s">
        <v>58</v>
      </c>
    </row>
    <row r="9" spans="1:12" ht="24.75" customHeight="1" thickBot="1">
      <c r="A9" s="101" t="s">
        <v>52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3"/>
    </row>
    <row r="10" spans="1:12" ht="32.25" customHeight="1">
      <c r="A10" s="86" t="s">
        <v>17</v>
      </c>
      <c r="B10" s="104" t="s">
        <v>5</v>
      </c>
      <c r="C10" s="84" t="s">
        <v>4</v>
      </c>
      <c r="D10" s="24" t="s">
        <v>6</v>
      </c>
      <c r="E10" s="24" t="s">
        <v>7</v>
      </c>
      <c r="F10" s="24">
        <v>75</v>
      </c>
      <c r="G10" s="24">
        <v>75</v>
      </c>
      <c r="H10" s="24">
        <v>75</v>
      </c>
      <c r="I10" s="24">
        <v>75</v>
      </c>
      <c r="J10" s="84">
        <v>6674542</v>
      </c>
      <c r="K10" s="84">
        <v>5272801</v>
      </c>
      <c r="L10" s="88">
        <v>5174873</v>
      </c>
    </row>
    <row r="11" spans="1:12" ht="12.75">
      <c r="A11" s="87"/>
      <c r="B11" s="105"/>
      <c r="C11" s="74"/>
      <c r="D11" s="3" t="s">
        <v>8</v>
      </c>
      <c r="E11" s="3" t="s">
        <v>9</v>
      </c>
      <c r="F11" s="3">
        <v>810</v>
      </c>
      <c r="G11" s="3">
        <v>810</v>
      </c>
      <c r="H11" s="3">
        <v>810</v>
      </c>
      <c r="I11" s="3">
        <v>810</v>
      </c>
      <c r="J11" s="73"/>
      <c r="K11" s="73"/>
      <c r="L11" s="89"/>
    </row>
    <row r="12" spans="1:12" ht="26.25" thickBot="1">
      <c r="A12" s="87"/>
      <c r="B12" s="51" t="s">
        <v>10</v>
      </c>
      <c r="C12" s="45"/>
      <c r="D12" s="25" t="s">
        <v>11</v>
      </c>
      <c r="E12" s="25" t="s">
        <v>7</v>
      </c>
      <c r="F12" s="25">
        <v>1905</v>
      </c>
      <c r="G12" s="25">
        <v>1905</v>
      </c>
      <c r="H12" s="25">
        <v>1905</v>
      </c>
      <c r="I12" s="25">
        <v>1905</v>
      </c>
      <c r="J12" s="85"/>
      <c r="K12" s="85"/>
      <c r="L12" s="90"/>
    </row>
    <row r="13" spans="1:12" ht="39" thickBot="1">
      <c r="A13" s="47" t="s">
        <v>18</v>
      </c>
      <c r="B13" s="25" t="s">
        <v>13</v>
      </c>
      <c r="C13" s="25" t="s">
        <v>4</v>
      </c>
      <c r="D13" s="25" t="s">
        <v>14</v>
      </c>
      <c r="E13" s="25" t="s">
        <v>7</v>
      </c>
      <c r="F13" s="25">
        <v>32500</v>
      </c>
      <c r="G13" s="25">
        <v>32500</v>
      </c>
      <c r="H13" s="25">
        <v>32500</v>
      </c>
      <c r="I13" s="25">
        <v>32500</v>
      </c>
      <c r="J13" s="45">
        <v>3328021</v>
      </c>
      <c r="K13" s="45">
        <v>2289933</v>
      </c>
      <c r="L13" s="48">
        <v>2120586</v>
      </c>
    </row>
    <row r="14" spans="1:12" ht="26.25" customHeight="1" thickBot="1">
      <c r="A14" s="100" t="s">
        <v>53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</row>
    <row r="15" spans="1:12" ht="26.25" thickBot="1">
      <c r="A15" s="92"/>
      <c r="B15" s="4" t="s">
        <v>21</v>
      </c>
      <c r="C15" s="5" t="s">
        <v>26</v>
      </c>
      <c r="D15" s="5" t="s">
        <v>28</v>
      </c>
      <c r="E15" s="5" t="s">
        <v>9</v>
      </c>
      <c r="F15" s="5">
        <v>284</v>
      </c>
      <c r="G15" s="11">
        <f>'услуги и работы'!G15+'услуги и работы'!G23+'услуги и работы'!G31+'услуги и работы'!G39+'услуги и работы'!G47+'услуги и работы'!G49</f>
        <v>277</v>
      </c>
      <c r="H15" s="11">
        <f>'услуги и работы'!H15+'услуги и работы'!H23+'услуги и работы'!H31+'услуги и работы'!H39+'услуги и работы'!H47+'услуги и работы'!H49</f>
        <v>273</v>
      </c>
      <c r="I15" s="11">
        <f>'услуги и работы'!I15+'услуги и работы'!I23+'услуги и работы'!I31+'услуги и работы'!I39+'услуги и работы'!I47+'услуги и работы'!I49</f>
        <v>273</v>
      </c>
      <c r="J15" s="67">
        <v>56311329.3</v>
      </c>
      <c r="K15" s="67">
        <v>56097615.3</v>
      </c>
      <c r="L15" s="67">
        <v>56326224.31</v>
      </c>
    </row>
    <row r="16" spans="1:12" ht="25.5">
      <c r="A16" s="93"/>
      <c r="B16" s="6" t="s">
        <v>23</v>
      </c>
      <c r="C16" s="7" t="s">
        <v>26</v>
      </c>
      <c r="D16" s="5" t="s">
        <v>28</v>
      </c>
      <c r="E16" s="7" t="s">
        <v>9</v>
      </c>
      <c r="F16" s="7">
        <v>213</v>
      </c>
      <c r="G16" s="14">
        <f>'услуги и работы'!G16+'услуги и работы'!G24+'услуги и работы'!G32+'услуги и работы'!G40+'услуги и работы'!G46</f>
        <v>205</v>
      </c>
      <c r="H16" s="14">
        <f>'услуги и работы'!H16+'услуги и работы'!H24+'услуги и работы'!H32+'услуги и работы'!H40+'услуги и работы'!H46</f>
        <v>205</v>
      </c>
      <c r="I16" s="14">
        <f>'услуги и работы'!I16+'услуги и работы'!I24+'услуги и работы'!I32+'услуги и работы'!I40+'услуги и работы'!I46</f>
        <v>205</v>
      </c>
      <c r="J16" s="68"/>
      <c r="K16" s="68"/>
      <c r="L16" s="68"/>
    </row>
    <row r="17" spans="1:12" ht="26.25" thickBot="1">
      <c r="A17" s="93"/>
      <c r="B17" s="8" t="s">
        <v>25</v>
      </c>
      <c r="C17" s="9" t="s">
        <v>26</v>
      </c>
      <c r="D17" s="9" t="s">
        <v>28</v>
      </c>
      <c r="E17" s="9" t="s">
        <v>9</v>
      </c>
      <c r="F17" s="9">
        <v>49</v>
      </c>
      <c r="G17" s="16">
        <f>'услуги и работы'!G17+'услуги и работы'!G25+'услуги и работы'!G33</f>
        <v>35</v>
      </c>
      <c r="H17" s="16">
        <f>'услуги и работы'!H17+'услуги и работы'!H25+'услуги и работы'!H33</f>
        <v>35</v>
      </c>
      <c r="I17" s="16">
        <f>'услуги и работы'!I17+'услуги и работы'!I25+'услуги и работы'!I33</f>
        <v>35</v>
      </c>
      <c r="J17" s="69"/>
      <c r="K17" s="69"/>
      <c r="L17" s="69"/>
    </row>
    <row r="18" spans="1:12" ht="12.75">
      <c r="A18" s="92"/>
      <c r="B18" s="95" t="s">
        <v>22</v>
      </c>
      <c r="C18" s="5" t="s">
        <v>26</v>
      </c>
      <c r="D18" s="5" t="s">
        <v>60</v>
      </c>
      <c r="E18" s="5" t="s">
        <v>62</v>
      </c>
      <c r="F18" s="5"/>
      <c r="G18" s="60">
        <f>'услуги и работы'!G20+'услуги и работы'!G28+'услуги и работы'!G36+'услуги и работы'!G41+'услуги и работы'!G50+'услуги и работы'!G57+'услуги и работы'!G64</f>
        <v>40232</v>
      </c>
      <c r="H18" s="60">
        <f>'услуги и работы'!H20+'услуги и работы'!H28+'услуги и работы'!H36+'услуги и работы'!H41+'услуги и работы'!H50+'услуги и работы'!H57+'услуги и работы'!H64</f>
        <v>39966</v>
      </c>
      <c r="I18" s="60">
        <f>'услуги и работы'!I20+'услуги и работы'!I28+'услуги и работы'!I36+'услуги и работы'!I41+'услуги и работы'!I50+'услуги и работы'!I57+'услуги и работы'!I64</f>
        <v>39767</v>
      </c>
      <c r="J18" s="70">
        <v>14770152.3</v>
      </c>
      <c r="K18" s="70">
        <v>14818299.3</v>
      </c>
      <c r="L18" s="70">
        <v>14849053.3</v>
      </c>
    </row>
    <row r="19" spans="1:12" ht="12.75">
      <c r="A19" s="93"/>
      <c r="B19" s="96"/>
      <c r="C19" s="10" t="s">
        <v>26</v>
      </c>
      <c r="D19" s="7" t="s">
        <v>29</v>
      </c>
      <c r="E19" s="7" t="s">
        <v>9</v>
      </c>
      <c r="F19" s="10">
        <v>213</v>
      </c>
      <c r="G19" s="27">
        <f>'услуги и работы'!G21+'услуги и работы'!G29+'услуги и работы'!G37+'услуги и работы'!G42+'услуги и работы'!G51+'услуги и работы'!G58+'услуги и работы'!G65</f>
        <v>202</v>
      </c>
      <c r="H19" s="27">
        <f>'услуги и работы'!H21+'услуги и работы'!H29+'услуги и работы'!H37+'услуги и работы'!H42+'услуги и работы'!H51+'услуги и работы'!H58+'услуги и работы'!H65</f>
        <v>199</v>
      </c>
      <c r="I19" s="27">
        <f>'услуги и работы'!I21+'услуги и работы'!I29+'услуги и работы'!I37+'услуги и работы'!I42+'услуги и работы'!I51+'услуги и работы'!I58+'услуги и работы'!I65</f>
        <v>199</v>
      </c>
      <c r="J19" s="68"/>
      <c r="K19" s="68"/>
      <c r="L19" s="68"/>
    </row>
    <row r="20" spans="1:12" ht="12.75">
      <c r="A20" s="93"/>
      <c r="B20" s="97"/>
      <c r="C20" s="7" t="s">
        <v>26</v>
      </c>
      <c r="D20" s="7" t="s">
        <v>44</v>
      </c>
      <c r="E20" s="7" t="s">
        <v>43</v>
      </c>
      <c r="F20" s="10"/>
      <c r="G20" s="27">
        <f>'услуги и работы'!G22+'услуги и работы'!G30+'услуги и работы'!G38+'услуги и работы'!G43+'услуги и работы'!G52+'услуги и работы'!G59+'услуги и работы'!G66</f>
        <v>388164</v>
      </c>
      <c r="H20" s="27">
        <f>'услуги и работы'!H22+'услуги и работы'!H30+'услуги и работы'!H38+'услуги и работы'!H43+'услуги и работы'!H52+'услуги и работы'!H59+'услуги и работы'!H66</f>
        <v>385893</v>
      </c>
      <c r="I20" s="27">
        <f>'услуги и работы'!I22+'услуги и работы'!I30+'услуги и работы'!I38+'услуги и работы'!I43+'услуги и работы'!I52+'услуги и работы'!I59+'услуги и работы'!I66</f>
        <v>383979</v>
      </c>
      <c r="J20" s="68"/>
      <c r="K20" s="68"/>
      <c r="L20" s="68"/>
    </row>
    <row r="21" spans="1:12" ht="12.75">
      <c r="A21" s="93"/>
      <c r="B21" s="98" t="s">
        <v>24</v>
      </c>
      <c r="C21" s="7" t="s">
        <v>26</v>
      </c>
      <c r="D21" s="7" t="s">
        <v>61</v>
      </c>
      <c r="E21" s="7" t="s">
        <v>62</v>
      </c>
      <c r="F21" s="10"/>
      <c r="G21" s="63">
        <f>'услуги и работы'!G53+'услуги и работы'!G60</f>
        <v>8722</v>
      </c>
      <c r="H21" s="63">
        <f>'услуги и работы'!H53+'услуги и работы'!H60</f>
        <v>8771</v>
      </c>
      <c r="I21" s="63">
        <f>'услуги и работы'!I53+'услуги и работы'!I60</f>
        <v>8729</v>
      </c>
      <c r="J21" s="68"/>
      <c r="K21" s="68"/>
      <c r="L21" s="68"/>
    </row>
    <row r="22" spans="1:12" ht="12.75">
      <c r="A22" s="93"/>
      <c r="B22" s="97"/>
      <c r="C22" s="7" t="s">
        <v>26</v>
      </c>
      <c r="D22" s="7" t="s">
        <v>28</v>
      </c>
      <c r="E22" s="7" t="s">
        <v>9</v>
      </c>
      <c r="F22" s="7">
        <v>47</v>
      </c>
      <c r="G22" s="14">
        <f>'услуги и работы'!G54+'услуги и работы'!G61</f>
        <v>42</v>
      </c>
      <c r="H22" s="14">
        <f>'услуги и работы'!H54+'услуги и работы'!H61</f>
        <v>42</v>
      </c>
      <c r="I22" s="14">
        <f>'услуги и работы'!I54+'услуги и работы'!I61</f>
        <v>42</v>
      </c>
      <c r="J22" s="68"/>
      <c r="K22" s="68"/>
      <c r="L22" s="68"/>
    </row>
    <row r="23" spans="1:12" ht="12.75">
      <c r="A23" s="93"/>
      <c r="B23" s="98" t="s">
        <v>24</v>
      </c>
      <c r="C23" s="7" t="s">
        <v>26</v>
      </c>
      <c r="D23" s="7" t="s">
        <v>61</v>
      </c>
      <c r="E23" s="7" t="s">
        <v>62</v>
      </c>
      <c r="F23" s="22"/>
      <c r="G23" s="64">
        <f>'услуги и работы'!G18+'услуги и работы'!G26+'услуги и работы'!G34+'услуги и работы'!G44+'услуги и работы'!G55+'услуги и работы'!G62+'услуги и работы'!G67</f>
        <v>31510</v>
      </c>
      <c r="H23" s="64">
        <f>'услуги и работы'!H18+'услуги и работы'!H26+'услуги и работы'!H34+'услуги и работы'!H44+'услуги и работы'!H55+'услуги и работы'!H62+'услуги и работы'!H67</f>
        <v>31195</v>
      </c>
      <c r="I23" s="64">
        <f>'услуги и работы'!I18+'услуги и работы'!I26+'услуги и работы'!I34+'услуги и работы'!I44+'услуги и работы'!I55+'услуги и работы'!I62+'услуги и работы'!I67</f>
        <v>31038</v>
      </c>
      <c r="J23" s="68"/>
      <c r="K23" s="68"/>
      <c r="L23" s="68"/>
    </row>
    <row r="24" spans="1:12" ht="13.5" thickBot="1">
      <c r="A24" s="94"/>
      <c r="B24" s="99"/>
      <c r="C24" s="9" t="s">
        <v>26</v>
      </c>
      <c r="D24" s="9" t="s">
        <v>28</v>
      </c>
      <c r="E24" s="9" t="s">
        <v>9</v>
      </c>
      <c r="F24" s="22">
        <v>166</v>
      </c>
      <c r="G24" s="64">
        <f>'услуги и работы'!G19+'услуги и работы'!G27+'услуги и работы'!G35+'услуги и работы'!G45+'услуги и работы'!G56+'услуги и работы'!G63+'услуги и работы'!G68</f>
        <v>160</v>
      </c>
      <c r="H24" s="64">
        <f>'услуги и работы'!H19+'услуги и работы'!H27+'услуги и работы'!H35+'услуги и работы'!H45+'услуги и работы'!H56+'услуги и работы'!H63+'услуги и работы'!H68</f>
        <v>157</v>
      </c>
      <c r="I24" s="64">
        <f>'услуги и работы'!I19+'услуги и работы'!I27+'услуги и работы'!I35+'услуги и работы'!I45+'услуги и работы'!I56+'услуги и работы'!I63+'услуги и работы'!I68</f>
        <v>157</v>
      </c>
      <c r="J24" s="69"/>
      <c r="K24" s="69"/>
      <c r="L24" s="69"/>
    </row>
    <row r="25" spans="1:12" ht="13.5" thickBot="1">
      <c r="A25" s="66"/>
      <c r="B25" s="20" t="s">
        <v>42</v>
      </c>
      <c r="C25" s="9" t="s">
        <v>26</v>
      </c>
      <c r="D25" s="20" t="s">
        <v>59</v>
      </c>
      <c r="E25" s="10" t="s">
        <v>43</v>
      </c>
      <c r="F25" s="49">
        <v>26696</v>
      </c>
      <c r="G25" s="26">
        <v>26696</v>
      </c>
      <c r="H25" s="26">
        <v>27800</v>
      </c>
      <c r="I25" s="26">
        <v>27800</v>
      </c>
      <c r="J25" s="59">
        <f>'услуги и работы'!J69</f>
        <v>1999243</v>
      </c>
      <c r="K25" s="59">
        <f>'услуги и работы'!K69</f>
        <v>1471860</v>
      </c>
      <c r="L25" s="59">
        <f>'услуги и работы'!L69</f>
        <v>1383916</v>
      </c>
    </row>
    <row r="26" spans="1:12" ht="13.5" thickBot="1">
      <c r="A26" s="19"/>
      <c r="B26" s="20" t="s">
        <v>42</v>
      </c>
      <c r="C26" s="9" t="s">
        <v>26</v>
      </c>
      <c r="D26" s="20" t="s">
        <v>59</v>
      </c>
      <c r="E26" s="10" t="s">
        <v>43</v>
      </c>
      <c r="F26" s="49">
        <v>26832</v>
      </c>
      <c r="G26" s="26">
        <v>26696</v>
      </c>
      <c r="H26" s="26">
        <v>27800</v>
      </c>
      <c r="I26" s="26">
        <v>27800</v>
      </c>
      <c r="J26" s="59">
        <f>'услуги и работы'!J70</f>
        <v>1252497</v>
      </c>
      <c r="K26" s="59">
        <f>'услуги и работы'!K70</f>
        <v>854873</v>
      </c>
      <c r="L26" s="59">
        <f>'услуги и работы'!L70</f>
        <v>781504</v>
      </c>
    </row>
    <row r="27" spans="1:12" ht="26.25" customHeight="1" thickBot="1">
      <c r="A27" s="109"/>
      <c r="B27" s="6" t="s">
        <v>40</v>
      </c>
      <c r="C27" s="9" t="s">
        <v>26</v>
      </c>
      <c r="D27" s="7" t="s">
        <v>28</v>
      </c>
      <c r="E27" s="7" t="s">
        <v>9</v>
      </c>
      <c r="F27" s="10">
        <v>81</v>
      </c>
      <c r="G27" s="11">
        <v>81</v>
      </c>
      <c r="H27" s="11">
        <v>73</v>
      </c>
      <c r="I27" s="11">
        <v>73</v>
      </c>
      <c r="J27" s="111">
        <v>1031931</v>
      </c>
      <c r="K27" s="111">
        <v>971869</v>
      </c>
      <c r="L27" s="113">
        <v>971869</v>
      </c>
    </row>
    <row r="28" spans="1:12" ht="26.25" thickBot="1">
      <c r="A28" s="110"/>
      <c r="B28" s="6" t="s">
        <v>41</v>
      </c>
      <c r="C28" s="9" t="s">
        <v>26</v>
      </c>
      <c r="D28" s="7" t="s">
        <v>28</v>
      </c>
      <c r="E28" s="7" t="s">
        <v>9</v>
      </c>
      <c r="F28" s="22">
        <v>130</v>
      </c>
      <c r="G28" s="16">
        <v>130</v>
      </c>
      <c r="H28" s="16">
        <v>130</v>
      </c>
      <c r="I28" s="16">
        <v>130</v>
      </c>
      <c r="J28" s="112"/>
      <c r="K28" s="112"/>
      <c r="L28" s="114"/>
    </row>
    <row r="29" spans="1:12" ht="30" customHeight="1" thickBot="1">
      <c r="A29" s="109" t="s">
        <v>48</v>
      </c>
      <c r="B29" s="6" t="s">
        <v>42</v>
      </c>
      <c r="C29" s="9" t="s">
        <v>26</v>
      </c>
      <c r="D29" s="7" t="s">
        <v>50</v>
      </c>
      <c r="E29" s="7" t="s">
        <v>43</v>
      </c>
      <c r="F29" s="7">
        <v>20361</v>
      </c>
      <c r="G29" s="7">
        <f>'услуги и работы'!G73</f>
        <v>4903.5</v>
      </c>
      <c r="H29" s="7">
        <f>'услуги и работы'!H73</f>
        <v>3865.5</v>
      </c>
      <c r="I29" s="7">
        <f>'услуги и работы'!I73</f>
        <v>3069.5</v>
      </c>
      <c r="J29" s="58">
        <f>'расчет дши'!I4</f>
        <v>1668709.7883303524</v>
      </c>
      <c r="K29" s="58">
        <f>'расчет дши'!J4</f>
        <v>940708.4974339207</v>
      </c>
      <c r="L29" s="58">
        <f>'расчет дши'!K4</f>
        <v>697890.6853590464</v>
      </c>
    </row>
    <row r="30" spans="1:12" ht="26.25" thickBot="1">
      <c r="A30" s="115"/>
      <c r="B30" s="6" t="s">
        <v>49</v>
      </c>
      <c r="C30" s="9" t="s">
        <v>26</v>
      </c>
      <c r="D30" s="7" t="s">
        <v>50</v>
      </c>
      <c r="E30" s="7" t="s">
        <v>43</v>
      </c>
      <c r="F30" s="7">
        <v>341.5</v>
      </c>
      <c r="G30" s="7">
        <f>'услуги и работы'!G74</f>
        <v>341.5</v>
      </c>
      <c r="H30" s="7">
        <f>'услуги и работы'!H74</f>
        <v>523</v>
      </c>
      <c r="I30" s="7">
        <f>'услуги и работы'!I74</f>
        <v>754</v>
      </c>
      <c r="J30" s="58">
        <f>'расчет дши'!I5</f>
        <v>136054.5285220999</v>
      </c>
      <c r="K30" s="58">
        <f>'расчет дши'!J5</f>
        <v>140689.31774605106</v>
      </c>
      <c r="L30" s="58">
        <f>'расчет дши'!K5</f>
        <v>176491.5568541744</v>
      </c>
    </row>
    <row r="31" spans="1:12" ht="26.25" thickBot="1">
      <c r="A31" s="115"/>
      <c r="B31" s="6" t="s">
        <v>49</v>
      </c>
      <c r="C31" s="9" t="s">
        <v>26</v>
      </c>
      <c r="D31" s="7" t="s">
        <v>50</v>
      </c>
      <c r="E31" s="7" t="s">
        <v>43</v>
      </c>
      <c r="F31" s="7">
        <v>2734</v>
      </c>
      <c r="G31" s="7">
        <f>'услуги и работы'!G75</f>
        <v>1049</v>
      </c>
      <c r="H31" s="7">
        <f>'услуги и работы'!H75</f>
        <v>1333</v>
      </c>
      <c r="I31" s="7">
        <f>'услуги и работы'!I75</f>
        <v>1127</v>
      </c>
      <c r="J31" s="58">
        <f>'расчет дши'!I6</f>
        <v>605552.3907569721</v>
      </c>
      <c r="K31" s="58">
        <f>'расчет дши'!J6</f>
        <v>420170.29816548683</v>
      </c>
      <c r="L31" s="58">
        <f>'расчет дши'!K6</f>
        <v>374623.0918505177</v>
      </c>
    </row>
    <row r="32" spans="1:12" ht="26.25" thickBot="1">
      <c r="A32" s="115"/>
      <c r="B32" s="6" t="s">
        <v>49</v>
      </c>
      <c r="C32" s="9" t="s">
        <v>26</v>
      </c>
      <c r="D32" s="7" t="s">
        <v>50</v>
      </c>
      <c r="E32" s="7" t="s">
        <v>43</v>
      </c>
      <c r="F32" s="7">
        <v>416</v>
      </c>
      <c r="G32" s="7">
        <f>'услуги и работы'!G76</f>
        <v>448</v>
      </c>
      <c r="H32" s="7">
        <f>'услуги и работы'!H76</f>
        <v>794</v>
      </c>
      <c r="I32" s="7">
        <f>'услуги и работы'!I76</f>
        <v>1096</v>
      </c>
      <c r="J32" s="58">
        <f>'расчет дши'!I7</f>
        <v>178484.41809048533</v>
      </c>
      <c r="K32" s="58">
        <f>'расчет дши'!J7</f>
        <v>213589.51871962627</v>
      </c>
      <c r="L32" s="58">
        <f>'расчет дши'!K7</f>
        <v>256544.7563821952</v>
      </c>
    </row>
    <row r="33" spans="1:12" ht="26.25" thickBot="1">
      <c r="A33" s="115"/>
      <c r="B33" s="28" t="s">
        <v>49</v>
      </c>
      <c r="C33" s="22" t="s">
        <v>26</v>
      </c>
      <c r="D33" s="22" t="s">
        <v>50</v>
      </c>
      <c r="E33" s="22" t="s">
        <v>43</v>
      </c>
      <c r="F33" s="22">
        <v>0</v>
      </c>
      <c r="G33" s="7">
        <f>'услуги и работы'!G77</f>
        <v>248</v>
      </c>
      <c r="H33" s="7">
        <f>'услуги и работы'!H77</f>
        <v>421.5</v>
      </c>
      <c r="I33" s="7">
        <f>'услуги и работы'!I77</f>
        <v>704.5</v>
      </c>
      <c r="J33" s="58">
        <f>'расчет дши'!I8</f>
        <v>98803.87430009009</v>
      </c>
      <c r="K33" s="58">
        <f>'расчет дши'!J8</f>
        <v>113385.36793491498</v>
      </c>
      <c r="L33" s="58">
        <f>'расчет дши'!K8</f>
        <v>164904.90955406617</v>
      </c>
    </row>
    <row r="34" spans="1:12" ht="25.5" customHeight="1" thickBot="1">
      <c r="A34" s="106" t="s">
        <v>51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8"/>
    </row>
    <row r="35" spans="1:12" ht="39" thickBot="1">
      <c r="A35" s="21" t="s">
        <v>45</v>
      </c>
      <c r="B35" s="20" t="s">
        <v>46</v>
      </c>
      <c r="C35" s="23" t="s">
        <v>26</v>
      </c>
      <c r="D35" s="10" t="s">
        <v>47</v>
      </c>
      <c r="E35" s="10" t="s">
        <v>7</v>
      </c>
      <c r="F35" s="10">
        <v>2340</v>
      </c>
      <c r="G35" s="10">
        <f>'услуги и работы'!G79</f>
        <v>2400</v>
      </c>
      <c r="H35" s="10">
        <f>'услуги и работы'!H79</f>
        <v>2400</v>
      </c>
      <c r="I35" s="10">
        <f>'услуги и работы'!I79</f>
        <v>2400</v>
      </c>
      <c r="J35" s="10">
        <f>'услуги и работы'!J79</f>
        <v>1608252</v>
      </c>
      <c r="K35" s="10">
        <f>'услуги и работы'!K79</f>
        <v>1218564</v>
      </c>
      <c r="L35" s="10">
        <f>'услуги и работы'!L79</f>
        <v>1155827</v>
      </c>
    </row>
  </sheetData>
  <sheetProtection/>
  <mergeCells count="35">
    <mergeCell ref="A34:L34"/>
    <mergeCell ref="A27:A28"/>
    <mergeCell ref="J27:J28"/>
    <mergeCell ref="K27:K28"/>
    <mergeCell ref="L27:L28"/>
    <mergeCell ref="A29:A33"/>
    <mergeCell ref="A18:A24"/>
    <mergeCell ref="B18:B20"/>
    <mergeCell ref="B21:B22"/>
    <mergeCell ref="B23:B24"/>
    <mergeCell ref="A14:L14"/>
    <mergeCell ref="A15:A17"/>
    <mergeCell ref="C10:C11"/>
    <mergeCell ref="J10:J12"/>
    <mergeCell ref="K10:K12"/>
    <mergeCell ref="G7:I7"/>
    <mergeCell ref="A10:A12"/>
    <mergeCell ref="L10:L12"/>
    <mergeCell ref="D7:D8"/>
    <mergeCell ref="E7:E8"/>
    <mergeCell ref="A9:L9"/>
    <mergeCell ref="B10:B11"/>
    <mergeCell ref="A2:L2"/>
    <mergeCell ref="B3:L3"/>
    <mergeCell ref="A6:A8"/>
    <mergeCell ref="B6:B8"/>
    <mergeCell ref="C6:C8"/>
    <mergeCell ref="D6:I6"/>
    <mergeCell ref="J6:L7"/>
    <mergeCell ref="J15:J17"/>
    <mergeCell ref="K15:K17"/>
    <mergeCell ref="L15:L17"/>
    <mergeCell ref="J18:J24"/>
    <mergeCell ref="K18:K24"/>
    <mergeCell ref="L18:L24"/>
  </mergeCells>
  <printOptions/>
  <pageMargins left="0" right="0" top="0.7874015748031497" bottom="0.3937007874015748" header="0.11811023622047245" footer="0.11811023622047245"/>
  <pageSetup horizontalDpi="600" verticalDpi="600" orientation="landscape" paperSize="9" scale="75" r:id="rId1"/>
  <rowBreaks count="1" manualBreakCount="1">
    <brk id="26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L79"/>
  <sheetViews>
    <sheetView view="pageBreakPreview" zoomScale="90" zoomScaleSheetLayoutView="90" zoomScalePageLayoutView="0" workbookViewId="0" topLeftCell="A1">
      <selection activeCell="I10" sqref="I10"/>
    </sheetView>
  </sheetViews>
  <sheetFormatPr defaultColWidth="9.140625" defaultRowHeight="12.75"/>
  <cols>
    <col min="1" max="1" width="13.7109375" style="1" customWidth="1"/>
    <col min="2" max="2" width="56.57421875" style="0" customWidth="1"/>
    <col min="3" max="3" width="10.28125" style="0" customWidth="1"/>
    <col min="4" max="4" width="27.421875" style="0" customWidth="1"/>
    <col min="5" max="5" width="14.28125" style="0" customWidth="1"/>
    <col min="6" max="6" width="10.57421875" style="0" hidden="1" customWidth="1"/>
    <col min="10" max="12" width="12.28125" style="0" bestFit="1" customWidth="1"/>
  </cols>
  <sheetData>
    <row r="2" spans="1:12" ht="26.25" customHeight="1">
      <c r="A2" s="71" t="s">
        <v>57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2:12" ht="12.75">
      <c r="B3" s="71" t="s">
        <v>56</v>
      </c>
      <c r="C3" s="71"/>
      <c r="D3" s="71"/>
      <c r="E3" s="71"/>
      <c r="F3" s="71"/>
      <c r="G3" s="71"/>
      <c r="H3" s="71"/>
      <c r="I3" s="71"/>
      <c r="J3" s="71"/>
      <c r="K3" s="71"/>
      <c r="L3" s="71"/>
    </row>
    <row r="6" spans="1:12" ht="12.75">
      <c r="A6" s="72" t="s">
        <v>16</v>
      </c>
      <c r="B6" s="72" t="s">
        <v>3</v>
      </c>
      <c r="C6" s="72" t="s">
        <v>12</v>
      </c>
      <c r="D6" s="75" t="s">
        <v>19</v>
      </c>
      <c r="E6" s="76"/>
      <c r="F6" s="76"/>
      <c r="G6" s="76"/>
      <c r="H6" s="76"/>
      <c r="I6" s="77"/>
      <c r="J6" s="78" t="s">
        <v>15</v>
      </c>
      <c r="K6" s="79"/>
      <c r="L6" s="80"/>
    </row>
    <row r="7" spans="1:12" ht="33" customHeight="1">
      <c r="A7" s="73"/>
      <c r="B7" s="73"/>
      <c r="C7" s="73"/>
      <c r="D7" s="91" t="s">
        <v>27</v>
      </c>
      <c r="E7" s="91" t="s">
        <v>0</v>
      </c>
      <c r="F7" s="46"/>
      <c r="G7" s="76" t="s">
        <v>2</v>
      </c>
      <c r="H7" s="76"/>
      <c r="I7" s="77"/>
      <c r="J7" s="81"/>
      <c r="K7" s="82"/>
      <c r="L7" s="83"/>
    </row>
    <row r="8" spans="1:12" ht="51" customHeight="1">
      <c r="A8" s="74"/>
      <c r="B8" s="74"/>
      <c r="C8" s="74"/>
      <c r="D8" s="91"/>
      <c r="E8" s="91"/>
      <c r="F8" s="57" t="s">
        <v>88</v>
      </c>
      <c r="G8" s="2" t="s">
        <v>1</v>
      </c>
      <c r="H8" s="3" t="s">
        <v>54</v>
      </c>
      <c r="I8" s="3" t="s">
        <v>58</v>
      </c>
      <c r="J8" s="2" t="s">
        <v>1</v>
      </c>
      <c r="K8" s="3" t="s">
        <v>54</v>
      </c>
      <c r="L8" s="3" t="s">
        <v>58</v>
      </c>
    </row>
    <row r="9" spans="1:12" ht="24.75" customHeight="1" thickBot="1">
      <c r="A9" s="101" t="s">
        <v>52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3"/>
    </row>
    <row r="10" spans="1:12" ht="32.25" customHeight="1">
      <c r="A10" s="86" t="s">
        <v>17</v>
      </c>
      <c r="B10" s="104" t="s">
        <v>5</v>
      </c>
      <c r="C10" s="84" t="s">
        <v>4</v>
      </c>
      <c r="D10" s="24" t="s">
        <v>6</v>
      </c>
      <c r="E10" s="24" t="s">
        <v>7</v>
      </c>
      <c r="F10" s="24"/>
      <c r="G10" s="24">
        <f>свод!G10</f>
        <v>75</v>
      </c>
      <c r="H10" s="24">
        <f>свод!H10</f>
        <v>75</v>
      </c>
      <c r="I10" s="24">
        <f>свод!I10</f>
        <v>75</v>
      </c>
      <c r="J10" s="84">
        <f>свод!J10</f>
        <v>6674542</v>
      </c>
      <c r="K10" s="84">
        <f>свод!K10</f>
        <v>5272801</v>
      </c>
      <c r="L10" s="84">
        <f>свод!L10</f>
        <v>5174873</v>
      </c>
    </row>
    <row r="11" spans="1:12" ht="12.75">
      <c r="A11" s="87"/>
      <c r="B11" s="105"/>
      <c r="C11" s="74"/>
      <c r="D11" s="3" t="s">
        <v>8</v>
      </c>
      <c r="E11" s="3" t="s">
        <v>9</v>
      </c>
      <c r="F11" s="3"/>
      <c r="G11" s="3">
        <f>свод!G11</f>
        <v>810</v>
      </c>
      <c r="H11" s="3">
        <f>свод!H11</f>
        <v>810</v>
      </c>
      <c r="I11" s="3">
        <f>свод!I11</f>
        <v>810</v>
      </c>
      <c r="J11" s="73"/>
      <c r="K11" s="73"/>
      <c r="L11" s="73"/>
    </row>
    <row r="12" spans="1:12" ht="26.25" thickBot="1">
      <c r="A12" s="126"/>
      <c r="B12" s="51" t="s">
        <v>10</v>
      </c>
      <c r="C12" s="51" t="s">
        <v>4</v>
      </c>
      <c r="D12" s="25" t="s">
        <v>11</v>
      </c>
      <c r="E12" s="25" t="s">
        <v>7</v>
      </c>
      <c r="F12" s="25"/>
      <c r="G12" s="25">
        <f>свод!G12</f>
        <v>1905</v>
      </c>
      <c r="H12" s="25">
        <f>свод!H12</f>
        <v>1905</v>
      </c>
      <c r="I12" s="25">
        <f>свод!I12</f>
        <v>1905</v>
      </c>
      <c r="J12" s="85"/>
      <c r="K12" s="85"/>
      <c r="L12" s="85"/>
    </row>
    <row r="13" spans="1:12" ht="26.25" thickBot="1">
      <c r="A13" s="44"/>
      <c r="B13" s="25" t="s">
        <v>13</v>
      </c>
      <c r="C13" s="3"/>
      <c r="D13" s="25" t="s">
        <v>14</v>
      </c>
      <c r="E13" s="25" t="s">
        <v>7</v>
      </c>
      <c r="F13" s="25"/>
      <c r="G13" s="25">
        <f>свод!G13</f>
        <v>32500</v>
      </c>
      <c r="H13" s="25">
        <f>свод!H13</f>
        <v>32500</v>
      </c>
      <c r="I13" s="25">
        <f>свод!I13</f>
        <v>32500</v>
      </c>
      <c r="J13" s="45">
        <f>свод!J13</f>
        <v>3328021</v>
      </c>
      <c r="K13" s="45">
        <f>свод!K13</f>
        <v>2289933</v>
      </c>
      <c r="L13" s="45">
        <f>свод!L13</f>
        <v>2120586</v>
      </c>
    </row>
    <row r="14" spans="1:12" ht="26.25" customHeight="1" thickBot="1">
      <c r="A14" s="100" t="s">
        <v>53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</row>
    <row r="15" spans="1:12" ht="26.25" thickBot="1">
      <c r="A15" s="92" t="s">
        <v>20</v>
      </c>
      <c r="B15" s="4" t="s">
        <v>21</v>
      </c>
      <c r="C15" s="5" t="s">
        <v>26</v>
      </c>
      <c r="D15" s="5" t="s">
        <v>28</v>
      </c>
      <c r="E15" s="5" t="s">
        <v>9</v>
      </c>
      <c r="F15" s="5">
        <v>168</v>
      </c>
      <c r="G15" s="11">
        <v>169</v>
      </c>
      <c r="H15" s="11">
        <v>165</v>
      </c>
      <c r="I15" s="11">
        <v>165</v>
      </c>
      <c r="J15" s="67">
        <f>'расчет образование'!B6+'расчет образование'!F6+'[3]приложение 4'!$H$49</f>
        <v>25762473.085137233</v>
      </c>
      <c r="K15" s="67">
        <f>'расчет образование'!C6+'расчет образование'!G6+'[4]приложение 4'!$H$49</f>
        <v>25282714.638196</v>
      </c>
      <c r="L15" s="128">
        <f>'расчет образование'!D6+'расчет образование'!H6+'[5]приложение 4'!$H$49</f>
        <v>25372663.26256</v>
      </c>
    </row>
    <row r="16" spans="1:12" ht="25.5">
      <c r="A16" s="93"/>
      <c r="B16" s="6" t="s">
        <v>23</v>
      </c>
      <c r="C16" s="7" t="s">
        <v>26</v>
      </c>
      <c r="D16" s="5" t="s">
        <v>28</v>
      </c>
      <c r="E16" s="7" t="s">
        <v>9</v>
      </c>
      <c r="F16" s="7">
        <v>130</v>
      </c>
      <c r="G16" s="14">
        <v>123</v>
      </c>
      <c r="H16" s="14">
        <v>123</v>
      </c>
      <c r="I16" s="14">
        <v>123</v>
      </c>
      <c r="J16" s="125"/>
      <c r="K16" s="125"/>
      <c r="L16" s="129"/>
    </row>
    <row r="17" spans="1:12" ht="26.25" thickBot="1">
      <c r="A17" s="93"/>
      <c r="B17" s="8" t="s">
        <v>25</v>
      </c>
      <c r="C17" s="9" t="s">
        <v>26</v>
      </c>
      <c r="D17" s="9" t="s">
        <v>28</v>
      </c>
      <c r="E17" s="9" t="s">
        <v>9</v>
      </c>
      <c r="F17" s="9">
        <v>28</v>
      </c>
      <c r="G17" s="16">
        <v>21</v>
      </c>
      <c r="H17" s="16">
        <v>21</v>
      </c>
      <c r="I17" s="16">
        <v>21</v>
      </c>
      <c r="J17" s="127"/>
      <c r="K17" s="127"/>
      <c r="L17" s="130"/>
    </row>
    <row r="18" spans="1:12" ht="12.75">
      <c r="A18" s="93"/>
      <c r="B18" s="95" t="s">
        <v>24</v>
      </c>
      <c r="C18" s="10" t="s">
        <v>26</v>
      </c>
      <c r="D18" s="10" t="s">
        <v>61</v>
      </c>
      <c r="E18" s="10" t="s">
        <v>62</v>
      </c>
      <c r="F18" s="10"/>
      <c r="G18" s="60">
        <v>10830</v>
      </c>
      <c r="H18" s="60">
        <v>10944</v>
      </c>
      <c r="I18" s="60">
        <v>10887</v>
      </c>
      <c r="J18" s="67">
        <f>'расчет образование'!B25+'расчет образование'!B26+'расчет образование'!F25+'расчет образование'!J25</f>
        <v>3368641.568900008</v>
      </c>
      <c r="K18" s="67">
        <f>'расчет образование'!C25+'расчет образование'!C26+'расчет образование'!G25+'расчет образование'!K25</f>
        <v>3368641.568900008</v>
      </c>
      <c r="L18" s="118">
        <f>'расчет образование'!D25+'расчет образование'!D26+'расчет образование'!H25+'расчет образование'!L25</f>
        <v>3368641.568900008</v>
      </c>
    </row>
    <row r="19" spans="1:12" ht="13.5" thickBot="1">
      <c r="A19" s="93"/>
      <c r="B19" s="97"/>
      <c r="C19" s="7" t="s">
        <v>26</v>
      </c>
      <c r="D19" s="7" t="s">
        <v>28</v>
      </c>
      <c r="E19" s="7" t="s">
        <v>9</v>
      </c>
      <c r="F19" s="7">
        <v>54</v>
      </c>
      <c r="G19" s="14">
        <v>57</v>
      </c>
      <c r="H19" s="14">
        <v>57</v>
      </c>
      <c r="I19" s="14">
        <v>57</v>
      </c>
      <c r="J19" s="116"/>
      <c r="K19" s="116"/>
      <c r="L19" s="119"/>
    </row>
    <row r="20" spans="1:12" ht="12.75">
      <c r="A20" s="93"/>
      <c r="B20" s="98" t="s">
        <v>22</v>
      </c>
      <c r="C20" s="22" t="s">
        <v>26</v>
      </c>
      <c r="D20" s="5" t="s">
        <v>60</v>
      </c>
      <c r="E20" s="5" t="s">
        <v>62</v>
      </c>
      <c r="F20" s="7"/>
      <c r="G20" s="62">
        <v>10830</v>
      </c>
      <c r="H20" s="62">
        <v>10944</v>
      </c>
      <c r="I20" s="62">
        <v>10887</v>
      </c>
      <c r="J20" s="116"/>
      <c r="K20" s="116"/>
      <c r="L20" s="119"/>
    </row>
    <row r="21" spans="1:12" ht="12.75">
      <c r="A21" s="93"/>
      <c r="B21" s="96"/>
      <c r="C21" s="22" t="s">
        <v>26</v>
      </c>
      <c r="D21" s="7" t="s">
        <v>29</v>
      </c>
      <c r="E21" s="7" t="s">
        <v>9</v>
      </c>
      <c r="F21" s="7">
        <v>54</v>
      </c>
      <c r="G21" s="14">
        <v>57</v>
      </c>
      <c r="H21" s="14">
        <v>57</v>
      </c>
      <c r="I21" s="14">
        <v>57</v>
      </c>
      <c r="J21" s="116"/>
      <c r="K21" s="116"/>
      <c r="L21" s="119"/>
    </row>
    <row r="22" spans="1:12" ht="13.5" thickBot="1">
      <c r="A22" s="94"/>
      <c r="B22" s="99"/>
      <c r="C22" s="9" t="s">
        <v>26</v>
      </c>
      <c r="D22" s="7" t="s">
        <v>44</v>
      </c>
      <c r="E22" s="7" t="s">
        <v>43</v>
      </c>
      <c r="F22" s="22"/>
      <c r="G22" s="61">
        <v>97470</v>
      </c>
      <c r="H22" s="61">
        <v>98496</v>
      </c>
      <c r="I22" s="61">
        <v>97983</v>
      </c>
      <c r="J22" s="117"/>
      <c r="K22" s="117"/>
      <c r="L22" s="120"/>
    </row>
    <row r="23" spans="1:12" ht="26.25" thickBot="1">
      <c r="A23" s="92" t="s">
        <v>30</v>
      </c>
      <c r="B23" s="4" t="s">
        <v>21</v>
      </c>
      <c r="C23" s="5" t="s">
        <v>26</v>
      </c>
      <c r="D23" s="5" t="s">
        <v>28</v>
      </c>
      <c r="E23" s="5" t="s">
        <v>9</v>
      </c>
      <c r="F23" s="5">
        <v>40</v>
      </c>
      <c r="G23" s="11">
        <v>42</v>
      </c>
      <c r="H23" s="11">
        <v>42</v>
      </c>
      <c r="I23" s="11">
        <v>42</v>
      </c>
      <c r="J23" s="67">
        <f>'расчет образование'!B9+'расчет образование'!F9+'[6]приложение 4'!$J$49</f>
        <v>6457804.307978595</v>
      </c>
      <c r="K23" s="67">
        <f>'расчет образование'!C9+'расчет образование'!G9+'[4]приложение 4'!$J$49</f>
        <v>6537208.050162001</v>
      </c>
      <c r="L23" s="128">
        <f>'расчет образование'!D9+'расчет образование'!H9+'[5]приложение 4'!$J$49</f>
        <v>6561535.07332</v>
      </c>
    </row>
    <row r="24" spans="1:12" ht="25.5">
      <c r="A24" s="93"/>
      <c r="B24" s="6" t="s">
        <v>23</v>
      </c>
      <c r="C24" s="7" t="s">
        <v>26</v>
      </c>
      <c r="D24" s="5" t="s">
        <v>28</v>
      </c>
      <c r="E24" s="7" t="s">
        <v>9</v>
      </c>
      <c r="F24" s="7">
        <v>42</v>
      </c>
      <c r="G24" s="14">
        <v>46</v>
      </c>
      <c r="H24" s="14">
        <v>46</v>
      </c>
      <c r="I24" s="14">
        <v>46</v>
      </c>
      <c r="J24" s="125"/>
      <c r="K24" s="125"/>
      <c r="L24" s="129"/>
    </row>
    <row r="25" spans="1:12" ht="26.25" thickBot="1">
      <c r="A25" s="93"/>
      <c r="B25" s="8" t="s">
        <v>25</v>
      </c>
      <c r="C25" s="7" t="s">
        <v>26</v>
      </c>
      <c r="D25" s="7" t="s">
        <v>28</v>
      </c>
      <c r="E25" s="7" t="s">
        <v>9</v>
      </c>
      <c r="F25" s="7">
        <v>5</v>
      </c>
      <c r="G25" s="15">
        <v>6</v>
      </c>
      <c r="H25" s="15">
        <v>6</v>
      </c>
      <c r="I25" s="15">
        <v>6</v>
      </c>
      <c r="J25" s="125"/>
      <c r="K25" s="125"/>
      <c r="L25" s="129"/>
    </row>
    <row r="26" spans="1:12" ht="12.75">
      <c r="A26" s="93"/>
      <c r="B26" s="95" t="s">
        <v>24</v>
      </c>
      <c r="C26" s="10" t="s">
        <v>26</v>
      </c>
      <c r="D26" s="10" t="s">
        <v>61</v>
      </c>
      <c r="E26" s="10" t="s">
        <v>62</v>
      </c>
      <c r="F26" s="7"/>
      <c r="G26" s="60">
        <v>4268</v>
      </c>
      <c r="H26" s="60">
        <v>4312</v>
      </c>
      <c r="I26" s="60">
        <v>4290</v>
      </c>
      <c r="J26" s="67">
        <f>'расчет образование'!B28+'расчет образование'!F28+'расчет образование'!J28</f>
        <v>1522719.7475739901</v>
      </c>
      <c r="K26" s="67">
        <f>'расчет образование'!C28+'расчет образование'!G28+'расчет образование'!K28</f>
        <v>1522719.7475739901</v>
      </c>
      <c r="L26" s="67">
        <f>'расчет образование'!D28+'расчет образование'!H28+'расчет образование'!L28</f>
        <v>1522719.7475739901</v>
      </c>
    </row>
    <row r="27" spans="1:12" ht="13.5" thickBot="1">
      <c r="A27" s="93"/>
      <c r="B27" s="97"/>
      <c r="C27" s="7" t="s">
        <v>26</v>
      </c>
      <c r="D27" s="7" t="s">
        <v>28</v>
      </c>
      <c r="E27" s="7" t="s">
        <v>9</v>
      </c>
      <c r="F27" s="7">
        <v>23</v>
      </c>
      <c r="G27" s="14">
        <v>22</v>
      </c>
      <c r="H27" s="14">
        <v>22</v>
      </c>
      <c r="I27" s="14">
        <v>22</v>
      </c>
      <c r="J27" s="131"/>
      <c r="K27" s="131"/>
      <c r="L27" s="131"/>
    </row>
    <row r="28" spans="1:12" ht="12.75">
      <c r="A28" s="93"/>
      <c r="B28" s="98" t="s">
        <v>22</v>
      </c>
      <c r="C28" s="22" t="s">
        <v>26</v>
      </c>
      <c r="D28" s="5" t="s">
        <v>60</v>
      </c>
      <c r="E28" s="5" t="s">
        <v>62</v>
      </c>
      <c r="F28" s="7"/>
      <c r="G28" s="62">
        <v>4268</v>
      </c>
      <c r="H28" s="62">
        <v>4312</v>
      </c>
      <c r="I28" s="62">
        <v>4290</v>
      </c>
      <c r="J28" s="131"/>
      <c r="K28" s="131"/>
      <c r="L28" s="131"/>
    </row>
    <row r="29" spans="1:12" ht="12.75">
      <c r="A29" s="93"/>
      <c r="B29" s="96"/>
      <c r="C29" s="22" t="s">
        <v>26</v>
      </c>
      <c r="D29" s="7" t="s">
        <v>29</v>
      </c>
      <c r="E29" s="7" t="s">
        <v>9</v>
      </c>
      <c r="F29" s="7">
        <v>23</v>
      </c>
      <c r="G29" s="14">
        <v>22</v>
      </c>
      <c r="H29" s="14">
        <v>22</v>
      </c>
      <c r="I29" s="14">
        <v>22</v>
      </c>
      <c r="J29" s="131"/>
      <c r="K29" s="131"/>
      <c r="L29" s="131"/>
    </row>
    <row r="30" spans="1:12" ht="13.5" thickBot="1">
      <c r="A30" s="94"/>
      <c r="B30" s="99"/>
      <c r="C30" s="9" t="s">
        <v>26</v>
      </c>
      <c r="D30" s="7" t="s">
        <v>44</v>
      </c>
      <c r="E30" s="7" t="s">
        <v>43</v>
      </c>
      <c r="F30" s="9"/>
      <c r="G30" s="61">
        <v>38412</v>
      </c>
      <c r="H30" s="61">
        <v>38808</v>
      </c>
      <c r="I30" s="61">
        <v>38610</v>
      </c>
      <c r="J30" s="127"/>
      <c r="K30" s="127"/>
      <c r="L30" s="127"/>
    </row>
    <row r="31" spans="1:12" ht="26.25" thickBot="1">
      <c r="A31" s="92" t="s">
        <v>31</v>
      </c>
      <c r="B31" s="4" t="s">
        <v>21</v>
      </c>
      <c r="C31" s="5" t="s">
        <v>26</v>
      </c>
      <c r="D31" s="5" t="s">
        <v>28</v>
      </c>
      <c r="E31" s="5" t="s">
        <v>9</v>
      </c>
      <c r="F31" s="5">
        <v>41</v>
      </c>
      <c r="G31" s="11">
        <v>33</v>
      </c>
      <c r="H31" s="11">
        <v>33</v>
      </c>
      <c r="I31" s="11">
        <v>33</v>
      </c>
      <c r="J31" s="67">
        <f>'расчет образование'!B11+'расчет образование'!F11+'[6]приложение 4'!$I$49</f>
        <v>11103843.537330398</v>
      </c>
      <c r="K31" s="67">
        <f>'расчет образование'!C11+'расчет образование'!G11+'[4]приложение 4'!$I$49</f>
        <v>11035667.369463999</v>
      </c>
      <c r="L31" s="128">
        <f>'расчет образование'!D11+'расчет образование'!H11+'[5]приложение 4'!$I$49</f>
        <v>11073057.81504</v>
      </c>
    </row>
    <row r="32" spans="1:12" ht="25.5">
      <c r="A32" s="93"/>
      <c r="B32" s="6" t="s">
        <v>23</v>
      </c>
      <c r="C32" s="7" t="s">
        <v>26</v>
      </c>
      <c r="D32" s="5" t="s">
        <v>28</v>
      </c>
      <c r="E32" s="7" t="s">
        <v>9</v>
      </c>
      <c r="F32" s="7">
        <v>14</v>
      </c>
      <c r="G32" s="14">
        <v>12</v>
      </c>
      <c r="H32" s="14">
        <v>12</v>
      </c>
      <c r="I32" s="14">
        <v>12</v>
      </c>
      <c r="J32" s="125"/>
      <c r="K32" s="125"/>
      <c r="L32" s="129"/>
    </row>
    <row r="33" spans="1:12" ht="26.25" thickBot="1">
      <c r="A33" s="93"/>
      <c r="B33" s="28" t="s">
        <v>25</v>
      </c>
      <c r="C33" s="22" t="s">
        <v>26</v>
      </c>
      <c r="D33" s="22" t="s">
        <v>28</v>
      </c>
      <c r="E33" s="22" t="s">
        <v>9</v>
      </c>
      <c r="F33" s="22">
        <v>16</v>
      </c>
      <c r="G33" s="15">
        <v>8</v>
      </c>
      <c r="H33" s="15">
        <v>8</v>
      </c>
      <c r="I33" s="15">
        <v>8</v>
      </c>
      <c r="J33" s="125"/>
      <c r="K33" s="125"/>
      <c r="L33" s="129"/>
    </row>
    <row r="34" spans="1:12" ht="12.75">
      <c r="A34" s="93"/>
      <c r="B34" s="95" t="s">
        <v>24</v>
      </c>
      <c r="C34" s="5" t="s">
        <v>26</v>
      </c>
      <c r="D34" s="5" t="s">
        <v>61</v>
      </c>
      <c r="E34" s="5" t="s">
        <v>62</v>
      </c>
      <c r="F34" s="5"/>
      <c r="G34" s="60">
        <v>728</v>
      </c>
      <c r="H34" s="60">
        <v>736</v>
      </c>
      <c r="I34" s="60">
        <v>732</v>
      </c>
      <c r="J34" s="138">
        <f>'расчет образование'!B29+'расчет образование'!F29+'расчет образование'!J29</f>
        <v>527959.4014355622</v>
      </c>
      <c r="K34" s="138">
        <f>'расчет образование'!C29+'расчет образование'!G29+'расчет образование'!K29</f>
        <v>527959.4014355622</v>
      </c>
      <c r="L34" s="138">
        <f>'расчет образование'!D29+'расчет образование'!H29+'расчет образование'!L29</f>
        <v>527959.4014355622</v>
      </c>
    </row>
    <row r="35" spans="1:12" ht="12.75">
      <c r="A35" s="93"/>
      <c r="B35" s="97"/>
      <c r="C35" s="7" t="s">
        <v>26</v>
      </c>
      <c r="D35" s="7" t="s">
        <v>28</v>
      </c>
      <c r="E35" s="7" t="s">
        <v>9</v>
      </c>
      <c r="F35" s="10">
        <v>9</v>
      </c>
      <c r="G35" s="27">
        <v>4</v>
      </c>
      <c r="H35" s="27">
        <v>4</v>
      </c>
      <c r="I35" s="27">
        <v>4</v>
      </c>
      <c r="J35" s="139"/>
      <c r="K35" s="139"/>
      <c r="L35" s="139"/>
    </row>
    <row r="36" spans="1:12" ht="12.75">
      <c r="A36" s="93"/>
      <c r="B36" s="134" t="s">
        <v>22</v>
      </c>
      <c r="C36" s="7" t="s">
        <v>26</v>
      </c>
      <c r="D36" s="7" t="s">
        <v>60</v>
      </c>
      <c r="E36" s="7" t="s">
        <v>62</v>
      </c>
      <c r="F36" s="7"/>
      <c r="G36" s="62">
        <v>728</v>
      </c>
      <c r="H36" s="62">
        <v>736</v>
      </c>
      <c r="I36" s="62">
        <v>732</v>
      </c>
      <c r="J36" s="140"/>
      <c r="K36" s="140"/>
      <c r="L36" s="140"/>
    </row>
    <row r="37" spans="1:12" ht="12.75">
      <c r="A37" s="93"/>
      <c r="B37" s="135"/>
      <c r="C37" s="7" t="s">
        <v>26</v>
      </c>
      <c r="D37" s="7" t="s">
        <v>29</v>
      </c>
      <c r="E37" s="7" t="s">
        <v>9</v>
      </c>
      <c r="F37" s="7">
        <v>9</v>
      </c>
      <c r="G37" s="14">
        <v>4</v>
      </c>
      <c r="H37" s="14">
        <v>4</v>
      </c>
      <c r="I37" s="14">
        <v>4</v>
      </c>
      <c r="J37" s="140"/>
      <c r="K37" s="140"/>
      <c r="L37" s="140"/>
    </row>
    <row r="38" spans="1:12" ht="13.5" thickBot="1">
      <c r="A38" s="94"/>
      <c r="B38" s="136"/>
      <c r="C38" s="9" t="s">
        <v>26</v>
      </c>
      <c r="D38" s="9" t="s">
        <v>44</v>
      </c>
      <c r="E38" s="9" t="s">
        <v>43</v>
      </c>
      <c r="F38" s="9"/>
      <c r="G38" s="61">
        <v>6552</v>
      </c>
      <c r="H38" s="61">
        <v>6624</v>
      </c>
      <c r="I38" s="61">
        <v>6588</v>
      </c>
      <c r="J38" s="112"/>
      <c r="K38" s="112"/>
      <c r="L38" s="112"/>
    </row>
    <row r="39" spans="1:12" ht="26.25" thickBot="1">
      <c r="A39" s="92" t="s">
        <v>32</v>
      </c>
      <c r="B39" s="4" t="s">
        <v>21</v>
      </c>
      <c r="C39" s="5" t="s">
        <v>26</v>
      </c>
      <c r="D39" s="5" t="s">
        <v>28</v>
      </c>
      <c r="E39" s="5" t="s">
        <v>9</v>
      </c>
      <c r="F39" s="5">
        <v>12</v>
      </c>
      <c r="G39" s="11">
        <v>10</v>
      </c>
      <c r="H39" s="11">
        <v>10</v>
      </c>
      <c r="I39" s="11">
        <v>10</v>
      </c>
      <c r="J39" s="67">
        <f>'расчет образование'!B16+'расчет образование'!F16+'[6]приложение 4'!$L$49</f>
        <v>6094322.673621976</v>
      </c>
      <c r="K39" s="67">
        <f>'расчет образование'!C16+'расчет образование'!G16+'[4]приложение 4'!$L$49</f>
        <v>6158292.4420340005</v>
      </c>
      <c r="L39" s="128">
        <f>'расчет образование'!D16+'расчет образование'!H16+'[5]приложение 4'!$L$49</f>
        <v>6215226.77924</v>
      </c>
    </row>
    <row r="40" spans="1:12" ht="26.25" thickBot="1">
      <c r="A40" s="93"/>
      <c r="B40" s="6" t="s">
        <v>23</v>
      </c>
      <c r="C40" s="7" t="s">
        <v>26</v>
      </c>
      <c r="D40" s="5" t="s">
        <v>28</v>
      </c>
      <c r="E40" s="7" t="s">
        <v>9</v>
      </c>
      <c r="F40" s="7">
        <v>9</v>
      </c>
      <c r="G40" s="14">
        <v>6</v>
      </c>
      <c r="H40" s="14">
        <v>6</v>
      </c>
      <c r="I40" s="14">
        <v>6</v>
      </c>
      <c r="J40" s="127"/>
      <c r="K40" s="127"/>
      <c r="L40" s="130"/>
    </row>
    <row r="41" spans="1:12" ht="12.75">
      <c r="A41" s="93"/>
      <c r="B41" s="98" t="s">
        <v>22</v>
      </c>
      <c r="C41" s="7" t="s">
        <v>26</v>
      </c>
      <c r="D41" s="7" t="s">
        <v>60</v>
      </c>
      <c r="E41" s="7" t="s">
        <v>62</v>
      </c>
      <c r="F41" s="7"/>
      <c r="G41" s="14">
        <v>1152</v>
      </c>
      <c r="H41" s="14">
        <v>1164</v>
      </c>
      <c r="I41" s="14">
        <v>1158</v>
      </c>
      <c r="J41" s="67">
        <f>'расчет образование'!B27+'расчет образование'!F27+'расчет образование'!J27</f>
        <v>608006.923069214</v>
      </c>
      <c r="K41" s="67">
        <f>'расчет образование'!C27+'расчет образование'!G27+'расчет образование'!K27</f>
        <v>608006.923069214</v>
      </c>
      <c r="L41" s="118">
        <f>'расчет образование'!D27+'расчет образование'!H27+'расчет образование'!L27</f>
        <v>608006.923069214</v>
      </c>
    </row>
    <row r="42" spans="1:12" ht="12.75">
      <c r="A42" s="93"/>
      <c r="B42" s="96"/>
      <c r="C42" s="7" t="s">
        <v>26</v>
      </c>
      <c r="D42" s="7" t="s">
        <v>29</v>
      </c>
      <c r="E42" s="7" t="s">
        <v>9</v>
      </c>
      <c r="F42" s="7">
        <v>6</v>
      </c>
      <c r="G42" s="14">
        <v>6</v>
      </c>
      <c r="H42" s="14">
        <v>6</v>
      </c>
      <c r="I42" s="14">
        <v>6</v>
      </c>
      <c r="J42" s="116"/>
      <c r="K42" s="116"/>
      <c r="L42" s="119"/>
    </row>
    <row r="43" spans="1:12" ht="13.5" thickBot="1">
      <c r="A43" s="93"/>
      <c r="B43" s="97"/>
      <c r="C43" s="9" t="s">
        <v>26</v>
      </c>
      <c r="D43" s="9" t="s">
        <v>44</v>
      </c>
      <c r="E43" s="9" t="s">
        <v>43</v>
      </c>
      <c r="F43" s="7"/>
      <c r="G43" s="14">
        <v>10368</v>
      </c>
      <c r="H43" s="14">
        <v>10476</v>
      </c>
      <c r="I43" s="14">
        <v>10422</v>
      </c>
      <c r="J43" s="116"/>
      <c r="K43" s="116"/>
      <c r="L43" s="119"/>
    </row>
    <row r="44" spans="1:12" ht="12.75">
      <c r="A44" s="93"/>
      <c r="B44" s="98" t="s">
        <v>24</v>
      </c>
      <c r="C44" s="7" t="s">
        <v>26</v>
      </c>
      <c r="D44" s="7" t="s">
        <v>61</v>
      </c>
      <c r="E44" s="7" t="s">
        <v>62</v>
      </c>
      <c r="F44" s="7"/>
      <c r="G44" s="14">
        <v>1152</v>
      </c>
      <c r="H44" s="14">
        <v>1164</v>
      </c>
      <c r="I44" s="14">
        <v>1158</v>
      </c>
      <c r="J44" s="116"/>
      <c r="K44" s="116"/>
      <c r="L44" s="119"/>
    </row>
    <row r="45" spans="1:12" ht="13.5" thickBot="1">
      <c r="A45" s="93"/>
      <c r="B45" s="99"/>
      <c r="C45" s="7" t="s">
        <v>26</v>
      </c>
      <c r="D45" s="7" t="s">
        <v>28</v>
      </c>
      <c r="E45" s="7" t="s">
        <v>9</v>
      </c>
      <c r="F45" s="7">
        <v>6</v>
      </c>
      <c r="G45" s="14">
        <v>6</v>
      </c>
      <c r="H45" s="14">
        <v>6</v>
      </c>
      <c r="I45" s="14">
        <v>6</v>
      </c>
      <c r="J45" s="117"/>
      <c r="K45" s="117"/>
      <c r="L45" s="120"/>
    </row>
    <row r="46" spans="1:12" ht="25.5">
      <c r="A46" s="92" t="s">
        <v>55</v>
      </c>
      <c r="B46" s="4" t="s">
        <v>23</v>
      </c>
      <c r="C46" s="5" t="s">
        <v>26</v>
      </c>
      <c r="D46" s="5" t="s">
        <v>28</v>
      </c>
      <c r="E46" s="5" t="s">
        <v>9</v>
      </c>
      <c r="F46" s="5">
        <v>16</v>
      </c>
      <c r="G46" s="11">
        <v>18</v>
      </c>
      <c r="H46" s="11">
        <v>18</v>
      </c>
      <c r="I46" s="11">
        <v>18</v>
      </c>
      <c r="J46" s="67">
        <f>'расчет образование'!B10+'расчет образование'!F10+'[6]приложение 4'!$K$49</f>
        <v>4096324.4389883196</v>
      </c>
      <c r="K46" s="67">
        <f>'расчет образование'!C10+'расчет образование'!G10+'[4]приложение 4'!$K$49</f>
        <v>4224615.874364</v>
      </c>
      <c r="L46" s="128">
        <f>'расчет образование'!D10+'расчет образование'!H10+'[5]приложение 4'!$K$49</f>
        <v>4236223.12904</v>
      </c>
    </row>
    <row r="47" spans="1:12" ht="26.25" thickBot="1">
      <c r="A47" s="94"/>
      <c r="B47" s="8" t="s">
        <v>21</v>
      </c>
      <c r="C47" s="9" t="s">
        <v>26</v>
      </c>
      <c r="D47" s="9" t="s">
        <v>28</v>
      </c>
      <c r="E47" s="9" t="s">
        <v>9</v>
      </c>
      <c r="F47" s="9">
        <v>15</v>
      </c>
      <c r="G47" s="16">
        <v>15</v>
      </c>
      <c r="H47" s="16">
        <v>15</v>
      </c>
      <c r="I47" s="16">
        <v>15</v>
      </c>
      <c r="J47" s="127"/>
      <c r="K47" s="127"/>
      <c r="L47" s="130"/>
    </row>
    <row r="48" spans="1:12" ht="25.5">
      <c r="A48" s="92" t="s">
        <v>33</v>
      </c>
      <c r="B48" s="4" t="s">
        <v>23</v>
      </c>
      <c r="C48" s="5" t="s">
        <v>26</v>
      </c>
      <c r="D48" s="5" t="s">
        <v>28</v>
      </c>
      <c r="E48" s="5" t="s">
        <v>9</v>
      </c>
      <c r="F48" s="5">
        <v>2</v>
      </c>
      <c r="G48" s="11">
        <v>0</v>
      </c>
      <c r="H48" s="11">
        <v>0</v>
      </c>
      <c r="I48" s="11">
        <v>0</v>
      </c>
      <c r="J48" s="67">
        <f>'расчет образование'!B15+'расчет образование'!F15+'[6]приложение 4'!$M$49</f>
        <v>2796561.254943478</v>
      </c>
      <c r="K48" s="67">
        <f>'расчет образование'!C15+'расчет образование'!G15+'[4]приложение 4'!$M$49</f>
        <v>2859116.927648</v>
      </c>
      <c r="L48" s="128">
        <f>'расчет образование'!D15+'расчет образование'!H15+'[5]приложение 4'!$M$49</f>
        <v>2867518.23728</v>
      </c>
    </row>
    <row r="49" spans="1:12" ht="26.25" thickBot="1">
      <c r="A49" s="94"/>
      <c r="B49" s="8" t="s">
        <v>21</v>
      </c>
      <c r="C49" s="9" t="s">
        <v>26</v>
      </c>
      <c r="D49" s="9" t="s">
        <v>28</v>
      </c>
      <c r="E49" s="9" t="s">
        <v>9</v>
      </c>
      <c r="F49" s="9">
        <v>8</v>
      </c>
      <c r="G49" s="16">
        <v>8</v>
      </c>
      <c r="H49" s="16">
        <v>8</v>
      </c>
      <c r="I49" s="16">
        <v>8</v>
      </c>
      <c r="J49" s="127"/>
      <c r="K49" s="127"/>
      <c r="L49" s="130"/>
    </row>
    <row r="50" spans="1:12" ht="12.75">
      <c r="A50" s="92" t="s">
        <v>34</v>
      </c>
      <c r="B50" s="95" t="s">
        <v>22</v>
      </c>
      <c r="C50" s="5" t="s">
        <v>26</v>
      </c>
      <c r="D50" s="5" t="s">
        <v>60</v>
      </c>
      <c r="E50" s="5" t="s">
        <v>62</v>
      </c>
      <c r="F50" s="5"/>
      <c r="G50" s="60">
        <v>17384</v>
      </c>
      <c r="H50" s="60">
        <v>17466</v>
      </c>
      <c r="I50" s="60">
        <v>17384</v>
      </c>
      <c r="J50" s="70">
        <f>'расчет образование'!B34+'расчет образование'!F34+'расчет образование'!J34</f>
        <v>5892160.906260002</v>
      </c>
      <c r="K50" s="67">
        <f>'расчет образование'!C34+'расчет образование'!G34+'расчет образование'!K34</f>
        <v>5908209.876260002</v>
      </c>
      <c r="L50" s="128">
        <f>'расчет образование'!D34+'расчет образование'!H34+'расчет образование'!L34</f>
        <v>5918461.246260002</v>
      </c>
    </row>
    <row r="51" spans="1:12" ht="12.75">
      <c r="A51" s="93"/>
      <c r="B51" s="96"/>
      <c r="C51" s="10" t="s">
        <v>26</v>
      </c>
      <c r="D51" s="7" t="s">
        <v>29</v>
      </c>
      <c r="E51" s="7" t="s">
        <v>9</v>
      </c>
      <c r="F51" s="10">
        <v>85</v>
      </c>
      <c r="G51" s="27">
        <v>82</v>
      </c>
      <c r="H51" s="27">
        <v>82</v>
      </c>
      <c r="I51" s="27">
        <v>82</v>
      </c>
      <c r="J51" s="132"/>
      <c r="K51" s="125"/>
      <c r="L51" s="129"/>
    </row>
    <row r="52" spans="1:12" ht="12.75">
      <c r="A52" s="93"/>
      <c r="B52" s="97"/>
      <c r="C52" s="7" t="s">
        <v>26</v>
      </c>
      <c r="D52" s="7" t="s">
        <v>44</v>
      </c>
      <c r="E52" s="7" t="s">
        <v>43</v>
      </c>
      <c r="F52" s="10"/>
      <c r="G52" s="63">
        <v>182532</v>
      </c>
      <c r="H52" s="63">
        <v>183393</v>
      </c>
      <c r="I52" s="63">
        <v>182532</v>
      </c>
      <c r="J52" s="132"/>
      <c r="K52" s="125"/>
      <c r="L52" s="129"/>
    </row>
    <row r="53" spans="1:12" ht="12.75">
      <c r="A53" s="93"/>
      <c r="B53" s="98" t="s">
        <v>24</v>
      </c>
      <c r="C53" s="7" t="s">
        <v>26</v>
      </c>
      <c r="D53" s="7" t="s">
        <v>61</v>
      </c>
      <c r="E53" s="7" t="s">
        <v>62</v>
      </c>
      <c r="F53" s="10"/>
      <c r="G53" s="63">
        <v>7420</v>
      </c>
      <c r="H53" s="63">
        <v>7455</v>
      </c>
      <c r="I53" s="63">
        <v>7420</v>
      </c>
      <c r="J53" s="132"/>
      <c r="K53" s="125"/>
      <c r="L53" s="129"/>
    </row>
    <row r="54" spans="1:12" ht="12.75">
      <c r="A54" s="93"/>
      <c r="B54" s="97"/>
      <c r="C54" s="7" t="s">
        <v>26</v>
      </c>
      <c r="D54" s="7" t="s">
        <v>28</v>
      </c>
      <c r="E54" s="7" t="s">
        <v>9</v>
      </c>
      <c r="F54" s="7">
        <v>35</v>
      </c>
      <c r="G54" s="14">
        <v>35</v>
      </c>
      <c r="H54" s="14">
        <v>35</v>
      </c>
      <c r="I54" s="14">
        <v>35</v>
      </c>
      <c r="J54" s="132"/>
      <c r="K54" s="125"/>
      <c r="L54" s="129"/>
    </row>
    <row r="55" spans="1:12" ht="12.75">
      <c r="A55" s="93"/>
      <c r="B55" s="98" t="s">
        <v>24</v>
      </c>
      <c r="C55" s="7" t="s">
        <v>26</v>
      </c>
      <c r="D55" s="7" t="s">
        <v>61</v>
      </c>
      <c r="E55" s="7" t="s">
        <v>62</v>
      </c>
      <c r="F55" s="22"/>
      <c r="G55" s="64">
        <v>9964</v>
      </c>
      <c r="H55" s="64">
        <v>10011</v>
      </c>
      <c r="I55" s="64">
        <v>9964</v>
      </c>
      <c r="J55" s="132"/>
      <c r="K55" s="125"/>
      <c r="L55" s="129"/>
    </row>
    <row r="56" spans="1:12" ht="13.5" thickBot="1">
      <c r="A56" s="94"/>
      <c r="B56" s="99"/>
      <c r="C56" s="9" t="s">
        <v>26</v>
      </c>
      <c r="D56" s="9" t="s">
        <v>28</v>
      </c>
      <c r="E56" s="9" t="s">
        <v>9</v>
      </c>
      <c r="F56" s="22">
        <v>50</v>
      </c>
      <c r="G56" s="15">
        <v>47</v>
      </c>
      <c r="H56" s="15">
        <v>47</v>
      </c>
      <c r="I56" s="15">
        <v>47</v>
      </c>
      <c r="J56" s="133"/>
      <c r="K56" s="127"/>
      <c r="L56" s="130"/>
    </row>
    <row r="57" spans="1:12" ht="12.75">
      <c r="A57" s="92" t="s">
        <v>35</v>
      </c>
      <c r="B57" s="95" t="s">
        <v>22</v>
      </c>
      <c r="C57" s="10" t="s">
        <v>26</v>
      </c>
      <c r="D57" s="10" t="s">
        <v>60</v>
      </c>
      <c r="E57" s="10" t="s">
        <v>62</v>
      </c>
      <c r="F57" s="10"/>
      <c r="G57" s="60">
        <v>3348</v>
      </c>
      <c r="H57" s="60">
        <v>3384</v>
      </c>
      <c r="I57" s="60">
        <v>3366</v>
      </c>
      <c r="J57" s="70">
        <f>'расчет образование'!B35+'расчет образование'!F35+'расчет образование'!J35</f>
        <v>1645409.6519020274</v>
      </c>
      <c r="K57" s="70">
        <f>'расчет образование'!C35+'расчет образование'!G35+'расчет образование'!K35</f>
        <v>1661458.6819020275</v>
      </c>
      <c r="L57" s="70">
        <f>'расчет образование'!D35+'расчет образование'!H35+'расчет образование'!L35</f>
        <v>1671709.9719020275</v>
      </c>
    </row>
    <row r="58" spans="1:12" ht="12.75">
      <c r="A58" s="121"/>
      <c r="B58" s="96"/>
      <c r="C58" s="7" t="s">
        <v>26</v>
      </c>
      <c r="D58" s="7" t="s">
        <v>29</v>
      </c>
      <c r="E58" s="7" t="s">
        <v>9</v>
      </c>
      <c r="F58" s="7">
        <v>23</v>
      </c>
      <c r="G58" s="14">
        <v>18</v>
      </c>
      <c r="H58" s="14">
        <v>18</v>
      </c>
      <c r="I58" s="14">
        <v>18</v>
      </c>
      <c r="J58" s="123"/>
      <c r="K58" s="123"/>
      <c r="L58" s="123"/>
    </row>
    <row r="59" spans="1:12" ht="12.75" customHeight="1" thickBot="1">
      <c r="A59" s="121"/>
      <c r="B59" s="97"/>
      <c r="C59" s="22" t="s">
        <v>26</v>
      </c>
      <c r="D59" s="22" t="s">
        <v>44</v>
      </c>
      <c r="E59" s="7" t="s">
        <v>43</v>
      </c>
      <c r="F59" s="10"/>
      <c r="G59" s="63">
        <v>30132</v>
      </c>
      <c r="H59" s="63">
        <v>30456</v>
      </c>
      <c r="I59" s="63">
        <v>30294</v>
      </c>
      <c r="J59" s="123"/>
      <c r="K59" s="123"/>
      <c r="L59" s="123"/>
    </row>
    <row r="60" spans="1:12" ht="12.75" customHeight="1">
      <c r="A60" s="121"/>
      <c r="B60" s="98" t="s">
        <v>24</v>
      </c>
      <c r="C60" s="5" t="s">
        <v>26</v>
      </c>
      <c r="D60" s="5" t="s">
        <v>61</v>
      </c>
      <c r="E60" s="5" t="s">
        <v>62</v>
      </c>
      <c r="F60" s="10"/>
      <c r="G60" s="63">
        <v>1302</v>
      </c>
      <c r="H60" s="63">
        <v>1316</v>
      </c>
      <c r="I60" s="63">
        <v>1309</v>
      </c>
      <c r="J60" s="123"/>
      <c r="K60" s="123"/>
      <c r="L60" s="123"/>
    </row>
    <row r="61" spans="1:12" ht="13.5" thickBot="1">
      <c r="A61" s="121"/>
      <c r="B61" s="97"/>
      <c r="C61" s="22" t="s">
        <v>26</v>
      </c>
      <c r="D61" s="22" t="s">
        <v>28</v>
      </c>
      <c r="E61" s="7" t="s">
        <v>9</v>
      </c>
      <c r="F61" s="7">
        <v>10</v>
      </c>
      <c r="G61" s="14">
        <v>7</v>
      </c>
      <c r="H61" s="14">
        <v>7</v>
      </c>
      <c r="I61" s="14">
        <v>7</v>
      </c>
      <c r="J61" s="123"/>
      <c r="K61" s="123"/>
      <c r="L61" s="123"/>
    </row>
    <row r="62" spans="1:12" ht="12.75">
      <c r="A62" s="121"/>
      <c r="B62" s="98" t="s">
        <v>24</v>
      </c>
      <c r="C62" s="5" t="s">
        <v>26</v>
      </c>
      <c r="D62" s="5" t="s">
        <v>61</v>
      </c>
      <c r="E62" s="5" t="s">
        <v>62</v>
      </c>
      <c r="F62" s="49"/>
      <c r="G62" s="64">
        <v>2046</v>
      </c>
      <c r="H62" s="64">
        <v>2068</v>
      </c>
      <c r="I62" s="64">
        <v>2057</v>
      </c>
      <c r="J62" s="123"/>
      <c r="K62" s="123"/>
      <c r="L62" s="123"/>
    </row>
    <row r="63" spans="1:12" ht="13.5" thickBot="1">
      <c r="A63" s="122"/>
      <c r="B63" s="99"/>
      <c r="C63" s="9" t="s">
        <v>26</v>
      </c>
      <c r="D63" s="9" t="s">
        <v>28</v>
      </c>
      <c r="E63" s="9" t="s">
        <v>9</v>
      </c>
      <c r="F63" s="9">
        <v>13</v>
      </c>
      <c r="G63" s="16">
        <v>11</v>
      </c>
      <c r="H63" s="16">
        <v>11</v>
      </c>
      <c r="I63" s="16">
        <v>11</v>
      </c>
      <c r="J63" s="124"/>
      <c r="K63" s="124"/>
      <c r="L63" s="124"/>
    </row>
    <row r="64" spans="1:12" ht="12.75">
      <c r="A64" s="92" t="s">
        <v>36</v>
      </c>
      <c r="B64" s="95" t="s">
        <v>22</v>
      </c>
      <c r="C64" s="10" t="s">
        <v>26</v>
      </c>
      <c r="D64" s="10" t="s">
        <v>60</v>
      </c>
      <c r="E64" s="10" t="s">
        <v>62</v>
      </c>
      <c r="F64" s="10"/>
      <c r="G64" s="60">
        <v>2522</v>
      </c>
      <c r="H64" s="60">
        <v>1960</v>
      </c>
      <c r="I64" s="60">
        <v>1950</v>
      </c>
      <c r="J64" s="70">
        <f>'расчет образование'!B36+'расчет образование'!F36+'расчет образование'!J36</f>
        <v>1205254.1029608143</v>
      </c>
      <c r="K64" s="70">
        <f>'расчет образование'!C36+'расчет образование'!G36+'расчет образование'!K36</f>
        <v>1221303.1029608143</v>
      </c>
      <c r="L64" s="70">
        <f>'расчет образование'!D36+'расчет образование'!H36+'расчет образование'!L36</f>
        <v>1231554.442960814</v>
      </c>
    </row>
    <row r="65" spans="1:12" ht="12.75">
      <c r="A65" s="93"/>
      <c r="B65" s="96"/>
      <c r="C65" s="7" t="s">
        <v>26</v>
      </c>
      <c r="D65" s="7" t="s">
        <v>29</v>
      </c>
      <c r="E65" s="7" t="s">
        <v>9</v>
      </c>
      <c r="F65" s="10">
        <v>13</v>
      </c>
      <c r="G65" s="27">
        <v>13</v>
      </c>
      <c r="H65" s="27">
        <v>10</v>
      </c>
      <c r="I65" s="27">
        <v>10</v>
      </c>
      <c r="J65" s="132"/>
      <c r="K65" s="132"/>
      <c r="L65" s="132"/>
    </row>
    <row r="66" spans="1:12" ht="13.5" thickBot="1">
      <c r="A66" s="93"/>
      <c r="B66" s="97"/>
      <c r="C66" s="22" t="s">
        <v>26</v>
      </c>
      <c r="D66" s="22" t="s">
        <v>44</v>
      </c>
      <c r="E66" s="7" t="s">
        <v>43</v>
      </c>
      <c r="F66" s="10"/>
      <c r="G66" s="63">
        <v>22698</v>
      </c>
      <c r="H66" s="63">
        <v>17640</v>
      </c>
      <c r="I66" s="63">
        <v>17550</v>
      </c>
      <c r="J66" s="132"/>
      <c r="K66" s="132"/>
      <c r="L66" s="132"/>
    </row>
    <row r="67" spans="1:12" ht="12.75">
      <c r="A67" s="93"/>
      <c r="B67" s="98" t="s">
        <v>24</v>
      </c>
      <c r="C67" s="5" t="s">
        <v>26</v>
      </c>
      <c r="D67" s="5" t="s">
        <v>61</v>
      </c>
      <c r="E67" s="5" t="s">
        <v>62</v>
      </c>
      <c r="F67" s="10"/>
      <c r="G67" s="62">
        <v>2522</v>
      </c>
      <c r="H67" s="62">
        <v>1960</v>
      </c>
      <c r="I67" s="62">
        <v>1950</v>
      </c>
      <c r="J67" s="132"/>
      <c r="K67" s="132"/>
      <c r="L67" s="132"/>
    </row>
    <row r="68" spans="1:12" ht="13.5" thickBot="1">
      <c r="A68" s="94"/>
      <c r="B68" s="99"/>
      <c r="C68" s="9" t="s">
        <v>26</v>
      </c>
      <c r="D68" s="9" t="s">
        <v>28</v>
      </c>
      <c r="E68" s="9" t="s">
        <v>9</v>
      </c>
      <c r="F68" s="9">
        <v>11</v>
      </c>
      <c r="G68" s="16">
        <v>13</v>
      </c>
      <c r="H68" s="16">
        <v>10</v>
      </c>
      <c r="I68" s="16">
        <v>10</v>
      </c>
      <c r="J68" s="133"/>
      <c r="K68" s="133"/>
      <c r="L68" s="133"/>
    </row>
    <row r="69" spans="1:12" ht="39" thickBot="1">
      <c r="A69" s="19" t="s">
        <v>37</v>
      </c>
      <c r="B69" s="20" t="s">
        <v>42</v>
      </c>
      <c r="C69" s="9" t="s">
        <v>26</v>
      </c>
      <c r="D69" s="20" t="s">
        <v>59</v>
      </c>
      <c r="E69" s="10" t="s">
        <v>43</v>
      </c>
      <c r="F69" s="49">
        <v>26696</v>
      </c>
      <c r="G69" s="17">
        <v>26124</v>
      </c>
      <c r="H69" s="17">
        <v>26130</v>
      </c>
      <c r="I69" s="17">
        <v>26268</v>
      </c>
      <c r="J69" s="17">
        <v>1999243</v>
      </c>
      <c r="K69" s="17">
        <v>1471860</v>
      </c>
      <c r="L69" s="18">
        <v>1383916</v>
      </c>
    </row>
    <row r="70" spans="1:12" ht="26.25" thickBot="1">
      <c r="A70" s="19" t="s">
        <v>38</v>
      </c>
      <c r="B70" s="6" t="s">
        <v>42</v>
      </c>
      <c r="C70" s="9" t="s">
        <v>26</v>
      </c>
      <c r="D70" s="20" t="s">
        <v>59</v>
      </c>
      <c r="E70" s="10" t="s">
        <v>43</v>
      </c>
      <c r="F70" s="49">
        <v>26832</v>
      </c>
      <c r="G70" s="12">
        <v>34040</v>
      </c>
      <c r="H70" s="12">
        <v>34040</v>
      </c>
      <c r="I70" s="12">
        <v>34040</v>
      </c>
      <c r="J70" s="12">
        <v>1252497</v>
      </c>
      <c r="K70" s="12">
        <v>854873</v>
      </c>
      <c r="L70" s="13">
        <v>781504</v>
      </c>
    </row>
    <row r="71" spans="1:12" ht="26.25" customHeight="1" thickBot="1">
      <c r="A71" s="109" t="s">
        <v>39</v>
      </c>
      <c r="B71" s="6" t="s">
        <v>40</v>
      </c>
      <c r="C71" s="9" t="s">
        <v>26</v>
      </c>
      <c r="D71" s="7" t="s">
        <v>28</v>
      </c>
      <c r="E71" s="7" t="s">
        <v>9</v>
      </c>
      <c r="F71" s="10">
        <v>81</v>
      </c>
      <c r="G71" s="11">
        <v>80</v>
      </c>
      <c r="H71" s="11">
        <v>80</v>
      </c>
      <c r="I71" s="11">
        <v>80</v>
      </c>
      <c r="J71" s="111">
        <v>1031931</v>
      </c>
      <c r="K71" s="111">
        <v>971869</v>
      </c>
      <c r="L71" s="113">
        <v>971869</v>
      </c>
    </row>
    <row r="72" spans="1:12" ht="26.25" thickBot="1">
      <c r="A72" s="110"/>
      <c r="B72" s="6" t="s">
        <v>41</v>
      </c>
      <c r="C72" s="9" t="s">
        <v>26</v>
      </c>
      <c r="D72" s="7" t="s">
        <v>28</v>
      </c>
      <c r="E72" s="7" t="s">
        <v>9</v>
      </c>
      <c r="F72" s="22">
        <v>130</v>
      </c>
      <c r="G72" s="16">
        <v>120</v>
      </c>
      <c r="H72" s="16">
        <v>120</v>
      </c>
      <c r="I72" s="16">
        <v>120</v>
      </c>
      <c r="J72" s="112"/>
      <c r="K72" s="112"/>
      <c r="L72" s="114"/>
    </row>
    <row r="73" spans="1:12" ht="30" customHeight="1" thickBot="1">
      <c r="A73" s="109" t="s">
        <v>48</v>
      </c>
      <c r="B73" s="6" t="s">
        <v>42</v>
      </c>
      <c r="C73" s="9" t="s">
        <v>26</v>
      </c>
      <c r="D73" s="7" t="s">
        <v>50</v>
      </c>
      <c r="E73" s="7" t="s">
        <v>43</v>
      </c>
      <c r="F73" s="7">
        <v>20361</v>
      </c>
      <c r="G73" s="7">
        <v>4903.5</v>
      </c>
      <c r="H73" s="7">
        <v>3865.5</v>
      </c>
      <c r="I73" s="7">
        <v>3069.5</v>
      </c>
      <c r="J73" s="137">
        <v>2687605</v>
      </c>
      <c r="K73" s="137">
        <v>1828543</v>
      </c>
      <c r="L73" s="137">
        <v>1670456</v>
      </c>
    </row>
    <row r="74" spans="1:12" ht="26.25" thickBot="1">
      <c r="A74" s="115"/>
      <c r="B74" s="6" t="s">
        <v>49</v>
      </c>
      <c r="C74" s="9" t="s">
        <v>26</v>
      </c>
      <c r="D74" s="7" t="s">
        <v>50</v>
      </c>
      <c r="E74" s="7" t="s">
        <v>43</v>
      </c>
      <c r="F74" s="7">
        <v>341.5</v>
      </c>
      <c r="G74" s="7">
        <v>341.5</v>
      </c>
      <c r="H74" s="7">
        <v>523</v>
      </c>
      <c r="I74" s="7">
        <v>754</v>
      </c>
      <c r="J74" s="125"/>
      <c r="K74" s="125"/>
      <c r="L74" s="125"/>
    </row>
    <row r="75" spans="1:12" ht="26.25" thickBot="1">
      <c r="A75" s="115"/>
      <c r="B75" s="6" t="s">
        <v>49</v>
      </c>
      <c r="C75" s="9" t="s">
        <v>26</v>
      </c>
      <c r="D75" s="7" t="s">
        <v>50</v>
      </c>
      <c r="E75" s="7" t="s">
        <v>43</v>
      </c>
      <c r="F75" s="7">
        <v>2734</v>
      </c>
      <c r="G75" s="7">
        <v>1049</v>
      </c>
      <c r="H75" s="7">
        <v>1333</v>
      </c>
      <c r="I75" s="7">
        <v>1127</v>
      </c>
      <c r="J75" s="125"/>
      <c r="K75" s="125"/>
      <c r="L75" s="125"/>
    </row>
    <row r="76" spans="1:12" ht="26.25" thickBot="1">
      <c r="A76" s="115"/>
      <c r="B76" s="6" t="s">
        <v>49</v>
      </c>
      <c r="C76" s="9" t="s">
        <v>26</v>
      </c>
      <c r="D76" s="7" t="s">
        <v>50</v>
      </c>
      <c r="E76" s="7" t="s">
        <v>43</v>
      </c>
      <c r="F76" s="7">
        <v>416</v>
      </c>
      <c r="G76" s="7">
        <v>448</v>
      </c>
      <c r="H76" s="7">
        <v>794</v>
      </c>
      <c r="I76" s="7">
        <v>1096</v>
      </c>
      <c r="J76" s="125"/>
      <c r="K76" s="125"/>
      <c r="L76" s="125"/>
    </row>
    <row r="77" spans="1:12" ht="26.25" thickBot="1">
      <c r="A77" s="115"/>
      <c r="B77" s="28" t="s">
        <v>49</v>
      </c>
      <c r="C77" s="22" t="s">
        <v>26</v>
      </c>
      <c r="D77" s="22" t="s">
        <v>50</v>
      </c>
      <c r="E77" s="22" t="s">
        <v>43</v>
      </c>
      <c r="F77" s="22"/>
      <c r="G77" s="22">
        <v>248</v>
      </c>
      <c r="H77" s="22">
        <v>421.5</v>
      </c>
      <c r="I77" s="22">
        <v>704.5</v>
      </c>
      <c r="J77" s="125"/>
      <c r="K77" s="125"/>
      <c r="L77" s="125"/>
    </row>
    <row r="78" spans="1:12" ht="25.5" customHeight="1" thickBot="1">
      <c r="A78" s="106" t="s">
        <v>51</v>
      </c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8"/>
    </row>
    <row r="79" spans="1:12" ht="39" thickBot="1">
      <c r="A79" s="21" t="s">
        <v>45</v>
      </c>
      <c r="B79" s="20" t="s">
        <v>46</v>
      </c>
      <c r="C79" s="23" t="s">
        <v>26</v>
      </c>
      <c r="D79" s="10" t="s">
        <v>47</v>
      </c>
      <c r="E79" s="10" t="s">
        <v>7</v>
      </c>
      <c r="F79" s="10">
        <v>2340</v>
      </c>
      <c r="G79" s="10">
        <v>2400</v>
      </c>
      <c r="H79" s="10">
        <v>2400</v>
      </c>
      <c r="I79" s="10">
        <v>2400</v>
      </c>
      <c r="J79" s="10">
        <v>1608252</v>
      </c>
      <c r="K79" s="10">
        <v>1218564</v>
      </c>
      <c r="L79" s="10">
        <v>1155827</v>
      </c>
    </row>
  </sheetData>
  <sheetProtection/>
  <mergeCells count="91">
    <mergeCell ref="K18:K22"/>
    <mergeCell ref="L18:L22"/>
    <mergeCell ref="B26:B27"/>
    <mergeCell ref="B34:B35"/>
    <mergeCell ref="B20:B22"/>
    <mergeCell ref="B28:B30"/>
    <mergeCell ref="J34:J38"/>
    <mergeCell ref="K34:K38"/>
    <mergeCell ref="L34:L38"/>
    <mergeCell ref="L31:L33"/>
    <mergeCell ref="B36:B38"/>
    <mergeCell ref="B18:B19"/>
    <mergeCell ref="J18:J22"/>
    <mergeCell ref="B3:L3"/>
    <mergeCell ref="A73:A77"/>
    <mergeCell ref="A64:A68"/>
    <mergeCell ref="A71:A72"/>
    <mergeCell ref="J73:J77"/>
    <mergeCell ref="K73:K77"/>
    <mergeCell ref="L73:L77"/>
    <mergeCell ref="B55:B56"/>
    <mergeCell ref="A78:L78"/>
    <mergeCell ref="J64:J68"/>
    <mergeCell ref="K64:K68"/>
    <mergeCell ref="L64:L68"/>
    <mergeCell ref="J71:J72"/>
    <mergeCell ref="K71:K72"/>
    <mergeCell ref="L71:L72"/>
    <mergeCell ref="B64:B66"/>
    <mergeCell ref="B67:B68"/>
    <mergeCell ref="J48:J49"/>
    <mergeCell ref="K48:K49"/>
    <mergeCell ref="L48:L49"/>
    <mergeCell ref="J50:J56"/>
    <mergeCell ref="K50:K56"/>
    <mergeCell ref="L50:L56"/>
    <mergeCell ref="K26:K30"/>
    <mergeCell ref="L26:L30"/>
    <mergeCell ref="J31:J33"/>
    <mergeCell ref="K31:K33"/>
    <mergeCell ref="J46:J47"/>
    <mergeCell ref="K46:K47"/>
    <mergeCell ref="L46:L47"/>
    <mergeCell ref="J15:J17"/>
    <mergeCell ref="K15:K17"/>
    <mergeCell ref="L15:L17"/>
    <mergeCell ref="A15:A22"/>
    <mergeCell ref="J39:J40"/>
    <mergeCell ref="K39:K40"/>
    <mergeCell ref="L39:L40"/>
    <mergeCell ref="K23:K25"/>
    <mergeCell ref="L23:L25"/>
    <mergeCell ref="J26:J30"/>
    <mergeCell ref="G7:I7"/>
    <mergeCell ref="D7:D8"/>
    <mergeCell ref="E7:E8"/>
    <mergeCell ref="A9:L9"/>
    <mergeCell ref="A14:L14"/>
    <mergeCell ref="C10:C11"/>
    <mergeCell ref="B10:B11"/>
    <mergeCell ref="L10:L12"/>
    <mergeCell ref="J23:J25"/>
    <mergeCell ref="A2:L2"/>
    <mergeCell ref="A10:A12"/>
    <mergeCell ref="A6:A8"/>
    <mergeCell ref="J10:J12"/>
    <mergeCell ref="K10:K12"/>
    <mergeCell ref="B6:B8"/>
    <mergeCell ref="J6:L7"/>
    <mergeCell ref="C6:C8"/>
    <mergeCell ref="D6:I6"/>
    <mergeCell ref="B60:B61"/>
    <mergeCell ref="B62:B63"/>
    <mergeCell ref="A23:A30"/>
    <mergeCell ref="A31:A38"/>
    <mergeCell ref="A39:A45"/>
    <mergeCell ref="A46:A47"/>
    <mergeCell ref="A50:A56"/>
    <mergeCell ref="A48:A49"/>
    <mergeCell ref="B50:B52"/>
    <mergeCell ref="B53:B54"/>
    <mergeCell ref="B41:B43"/>
    <mergeCell ref="B44:B45"/>
    <mergeCell ref="J41:J45"/>
    <mergeCell ref="K41:K45"/>
    <mergeCell ref="L41:L45"/>
    <mergeCell ref="A57:A63"/>
    <mergeCell ref="B57:B59"/>
    <mergeCell ref="J57:J63"/>
    <mergeCell ref="K57:K63"/>
    <mergeCell ref="L57:L63"/>
  </mergeCells>
  <printOptions/>
  <pageMargins left="0" right="0" top="0.7874015748031497" bottom="0.3937007874015748" header="0.11811023622047245" footer="0.11811023622047245"/>
  <pageSetup horizontalDpi="600" verticalDpi="600" orientation="landscape" paperSize="9" scale="78" r:id="rId1"/>
  <rowBreaks count="2" manualBreakCount="2">
    <brk id="30" max="10" man="1"/>
    <brk id="70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8"/>
  <sheetViews>
    <sheetView zoomScale="79" zoomScaleNormal="79" zoomScalePageLayoutView="0" workbookViewId="0" topLeftCell="A1">
      <selection activeCell="A32" sqref="A32"/>
    </sheetView>
  </sheetViews>
  <sheetFormatPr defaultColWidth="9.140625" defaultRowHeight="12.75"/>
  <cols>
    <col min="1" max="1" width="44.140625" style="0" customWidth="1"/>
    <col min="2" max="2" width="15.00390625" style="0" customWidth="1"/>
    <col min="3" max="3" width="14.7109375" style="0" customWidth="1"/>
    <col min="4" max="4" width="14.57421875" style="0" customWidth="1"/>
    <col min="6" max="6" width="14.00390625" style="0" customWidth="1"/>
    <col min="7" max="7" width="13.57421875" style="0" customWidth="1"/>
    <col min="8" max="8" width="14.57421875" style="0" customWidth="1"/>
    <col min="10" max="10" width="14.57421875" style="0" customWidth="1"/>
    <col min="11" max="11" width="14.00390625" style="0" customWidth="1"/>
    <col min="12" max="12" width="16.140625" style="0" customWidth="1"/>
  </cols>
  <sheetData>
    <row r="1" spans="2:11" ht="12.75">
      <c r="B1" s="32">
        <v>2019</v>
      </c>
      <c r="C1" s="32">
        <v>2020</v>
      </c>
      <c r="D1" s="32">
        <v>2021</v>
      </c>
      <c r="F1" s="32">
        <v>2019</v>
      </c>
      <c r="G1" s="32">
        <v>2020</v>
      </c>
      <c r="H1" s="32">
        <v>2021</v>
      </c>
      <c r="J1" s="32">
        <v>2019</v>
      </c>
      <c r="K1" s="32">
        <v>2019</v>
      </c>
    </row>
    <row r="2" spans="1:4" ht="12.75">
      <c r="A2" s="33" t="s">
        <v>63</v>
      </c>
      <c r="B2" s="30">
        <v>46092433</v>
      </c>
      <c r="C2" s="30">
        <v>46092433</v>
      </c>
      <c r="D2" s="30">
        <v>46092433</v>
      </c>
    </row>
    <row r="3" spans="2:4" ht="12.75">
      <c r="B3" s="30">
        <v>9128516</v>
      </c>
      <c r="C3" s="30">
        <v>8914802</v>
      </c>
      <c r="D3" s="30">
        <v>9143411</v>
      </c>
    </row>
    <row r="4" spans="2:4" ht="12.75">
      <c r="B4" s="30">
        <v>1090380</v>
      </c>
      <c r="C4" s="30">
        <v>1090380</v>
      </c>
      <c r="D4" s="30">
        <v>1090380</v>
      </c>
    </row>
    <row r="5" spans="1:11" ht="12.75">
      <c r="A5" s="33" t="s">
        <v>64</v>
      </c>
      <c r="B5" s="31">
        <f>SUM(B2:B4)</f>
        <v>56311329</v>
      </c>
      <c r="C5" s="31">
        <f>SUM(C2:C4)</f>
        <v>56097615</v>
      </c>
      <c r="D5" s="31">
        <f>SUM(D2:D4)</f>
        <v>56326224</v>
      </c>
      <c r="F5" s="31">
        <f>SUM(F6:F18)</f>
        <v>1090380</v>
      </c>
      <c r="G5" s="31">
        <f>SUM(G6:G18)</f>
        <v>1090380</v>
      </c>
      <c r="H5" s="31">
        <f>SUM(H6:H18)</f>
        <v>1090380</v>
      </c>
      <c r="J5" s="31">
        <v>1400614</v>
      </c>
      <c r="K5" s="31">
        <v>422986</v>
      </c>
    </row>
    <row r="6" spans="1:11" ht="63.75">
      <c r="A6" s="36" t="str">
        <f>'[2]data'!$C$205</f>
        <v>Муниципальное бюджетное общеобразовательное учреждение Жирятинская средняя общеобразовательная школа Жирятинского района Брянской области</v>
      </c>
      <c r="B6" s="31">
        <f>B7+B8</f>
        <v>21780218.7</v>
      </c>
      <c r="C6" s="31">
        <f>C7+C8</f>
        <v>21780218.7</v>
      </c>
      <c r="D6" s="31">
        <f>D7+D8</f>
        <v>21780218.7</v>
      </c>
      <c r="F6" s="30">
        <v>370380</v>
      </c>
      <c r="G6" s="30">
        <v>370380</v>
      </c>
      <c r="H6" s="30">
        <v>370380</v>
      </c>
      <c r="J6" s="30">
        <f>J5/B19*B6</f>
        <v>661837.0315954181</v>
      </c>
      <c r="K6" s="30">
        <f>J6*0.302+0.57</f>
        <v>199875.35354181626</v>
      </c>
    </row>
    <row r="7" spans="1:11" ht="57.75" customHeight="1">
      <c r="A7" s="40" t="str">
        <f>'[2]data'!$C$205</f>
        <v>Муниципальное бюджетное общеобразовательное учреждение Жирятинская средняя общеобразовательная школа Жирятинского района Брянской области</v>
      </c>
      <c r="B7" s="41">
        <v>20571844.9</v>
      </c>
      <c r="C7" s="41">
        <v>20571844.9</v>
      </c>
      <c r="D7" s="41">
        <v>20571844.9</v>
      </c>
      <c r="J7" s="30"/>
      <c r="K7" s="30"/>
    </row>
    <row r="8" spans="1:11" ht="63.75">
      <c r="A8" s="40" t="str">
        <f>'[2]data'!$C$206</f>
        <v>Савлуковский филиал муниципального бюджетного общеобразовательного учреждения Жирятинская средняя общеобразовательная школа Жирятинского района Брянской области</v>
      </c>
      <c r="B8" s="41">
        <v>1208373.8</v>
      </c>
      <c r="C8" s="41">
        <v>1208373.8</v>
      </c>
      <c r="D8" s="41">
        <v>1208373.8</v>
      </c>
      <c r="J8" s="30"/>
      <c r="K8" s="30"/>
    </row>
    <row r="9" spans="1:11" ht="63.75">
      <c r="A9" s="36" t="str">
        <f>'[2]data'!$C$207</f>
        <v>Муниципальное бюджетное общеобразовательное учреждение Страшевичская средняя общеобразовательная школа Жирятинского района Брянской области</v>
      </c>
      <c r="B9" s="31">
        <v>5161487.4</v>
      </c>
      <c r="C9" s="31">
        <v>5161487.4</v>
      </c>
      <c r="D9" s="31">
        <v>5161487.4</v>
      </c>
      <c r="F9" s="30">
        <v>132000</v>
      </c>
      <c r="G9" s="30">
        <v>132000</v>
      </c>
      <c r="H9" s="30">
        <v>132000</v>
      </c>
      <c r="J9" s="30">
        <f>J5/B19*B9</f>
        <v>156842.4792462324</v>
      </c>
      <c r="K9" s="30">
        <f>J9*0.302</f>
        <v>47366.42873236218</v>
      </c>
    </row>
    <row r="10" spans="1:11" ht="63.75">
      <c r="A10" s="36" t="str">
        <f>'[2]data'!$C$208</f>
        <v>Муниципальное бюджетное общеобразовательное учреждение Колоднянская основная общеобразовательная школа Жирятинского района Брянской области</v>
      </c>
      <c r="B10" s="31">
        <v>3398593.6</v>
      </c>
      <c r="C10" s="31">
        <v>3398593.6</v>
      </c>
      <c r="D10" s="31">
        <v>3398593.6</v>
      </c>
      <c r="F10" s="41">
        <v>84000</v>
      </c>
      <c r="G10" s="41">
        <v>84000</v>
      </c>
      <c r="H10" s="41">
        <v>84000</v>
      </c>
      <c r="J10" s="30">
        <f>J5/B19*B10</f>
        <v>103273.30183434686</v>
      </c>
      <c r="K10" s="30">
        <f>J10*0.302</f>
        <v>31188.53715397275</v>
      </c>
    </row>
    <row r="11" spans="1:11" ht="63.75">
      <c r="A11" s="36" t="str">
        <f>'[2]data'!$C$209</f>
        <v>Муниципальное бюджетное общеобразовательное учреждение Воробейнская средняя общеобразовательная школа Жирятинского района Брянской области</v>
      </c>
      <c r="B11" s="31">
        <f>B12+B13+B14</f>
        <v>9132222.6</v>
      </c>
      <c r="C11" s="31">
        <f>C12+C13+C14</f>
        <v>9132222.6</v>
      </c>
      <c r="D11" s="31">
        <f>D12+D13+D14</f>
        <v>9132222.6</v>
      </c>
      <c r="F11" s="30">
        <v>300000</v>
      </c>
      <c r="G11" s="30">
        <v>300000</v>
      </c>
      <c r="H11" s="30">
        <v>300000</v>
      </c>
      <c r="J11" s="30">
        <f>J5/B19*B11</f>
        <v>277501.4879649758</v>
      </c>
      <c r="K11" s="30">
        <f>J11*0.302</f>
        <v>83805.4493654227</v>
      </c>
    </row>
    <row r="12" spans="1:11" ht="54" customHeight="1">
      <c r="A12" s="40" t="str">
        <f>'[2]data'!$C$209</f>
        <v>Муниципальное бюджетное общеобразовательное учреждение Воробейнская средняя общеобразовательная школа Жирятинского района Брянской области</v>
      </c>
      <c r="B12" s="41">
        <v>3616644.3</v>
      </c>
      <c r="C12" s="41">
        <v>3616644.3</v>
      </c>
      <c r="D12" s="41">
        <v>3616644.3</v>
      </c>
      <c r="J12" s="30"/>
      <c r="K12" s="30"/>
    </row>
    <row r="13" spans="1:11" ht="63.75">
      <c r="A13" s="40" t="str">
        <f>'[2]data'!$C$210</f>
        <v>Будлянский филиал муниципального бюджетного общеобразовательного учреждения Воробейнская средняя общеобразовательная школа Жирятинского района Брянской области</v>
      </c>
      <c r="B13" s="41">
        <v>2873708.4</v>
      </c>
      <c r="C13" s="41">
        <v>2873708.4</v>
      </c>
      <c r="D13" s="41">
        <v>2873708.4</v>
      </c>
      <c r="J13" s="30"/>
      <c r="K13" s="30"/>
    </row>
    <row r="14" spans="1:11" ht="63.75">
      <c r="A14" s="40" t="str">
        <f>'[2]data'!$C$211</f>
        <v>Норинский филиал муниципального бюджетного общеобразовательного учреждения Воробейнская средняя общеобразовательная школа Жирятинского района Брянской области</v>
      </c>
      <c r="B14" s="41">
        <v>2641869.9</v>
      </c>
      <c r="C14" s="41">
        <v>2641869.9</v>
      </c>
      <c r="D14" s="41">
        <v>2641869.9</v>
      </c>
      <c r="J14" s="30"/>
      <c r="K14" s="30"/>
    </row>
    <row r="15" spans="1:11" ht="63.75">
      <c r="A15" s="36" t="str">
        <f>'[2]data'!$C$212</f>
        <v>Муниципальное бюджетное общеобразовательное учреждение Кульневская основная общеобразовательная школа Жирятинского района Брянской области</v>
      </c>
      <c r="B15" s="31">
        <v>2330293.6</v>
      </c>
      <c r="C15" s="31">
        <v>2330293.6</v>
      </c>
      <c r="D15" s="31">
        <v>2330293.6</v>
      </c>
      <c r="F15" s="30">
        <v>84000</v>
      </c>
      <c r="G15" s="30">
        <v>84000</v>
      </c>
      <c r="H15" s="30">
        <v>84000</v>
      </c>
      <c r="J15" s="30">
        <f>J5/B19*B15</f>
        <v>70810.79488746366</v>
      </c>
      <c r="K15" s="30">
        <f>J15*0.302</f>
        <v>21384.860056014026</v>
      </c>
    </row>
    <row r="16" spans="1:11" ht="63.75">
      <c r="A16" s="36" t="str">
        <f>'[2]data'!$C$213</f>
        <v>Муниципальное бюджетное общеобразовательное учреждение Морачевская основная общеобразовательная школа Жирятинского района Брянской области</v>
      </c>
      <c r="B16" s="31">
        <f>B17+B18</f>
        <v>4289617.4</v>
      </c>
      <c r="C16" s="31">
        <f>C17+C18</f>
        <v>4289617.4</v>
      </c>
      <c r="D16" s="31">
        <f>D17+D18</f>
        <v>4289617.4</v>
      </c>
      <c r="F16" s="30">
        <v>120000</v>
      </c>
      <c r="G16" s="30">
        <v>120000</v>
      </c>
      <c r="H16" s="30">
        <v>120000</v>
      </c>
      <c r="J16" s="30">
        <f>J5/B19*B16</f>
        <v>130348.90447156325</v>
      </c>
      <c r="K16" s="30">
        <f>J16*0.302</f>
        <v>39365.3691504121</v>
      </c>
    </row>
    <row r="17" spans="1:11" ht="51" customHeight="1">
      <c r="A17" s="40" t="str">
        <f>'[2]data'!$C$213</f>
        <v>Муниципальное бюджетное общеобразовательное учреждение Морачевская основная общеобразовательная школа Жирятинского района Брянской области</v>
      </c>
      <c r="B17" s="41">
        <v>3087307.6</v>
      </c>
      <c r="C17" s="41">
        <v>3087307.6</v>
      </c>
      <c r="D17" s="41">
        <v>3087307.6</v>
      </c>
      <c r="J17" s="30"/>
      <c r="K17" s="30"/>
    </row>
    <row r="18" spans="1:11" ht="63.75">
      <c r="A18" s="40" t="str">
        <f>'[2]data'!$C$214</f>
        <v>Высокский филиал муниципального бюджетного общеобразовательного учреждения Морачевская основная общеобразовательная школа Жирятинского района Брянской области</v>
      </c>
      <c r="B18" s="41">
        <v>1202309.8</v>
      </c>
      <c r="C18" s="41">
        <v>1202309.8</v>
      </c>
      <c r="D18" s="41">
        <v>1202309.8</v>
      </c>
      <c r="F18" s="29" t="s">
        <v>68</v>
      </c>
      <c r="J18" s="30"/>
      <c r="K18" s="30"/>
    </row>
    <row r="19" spans="1:11" ht="12.75">
      <c r="A19" s="40"/>
      <c r="B19" s="42">
        <f>B16+B15+B11+B10+B9+B6</f>
        <v>46092433.3</v>
      </c>
      <c r="C19" s="42">
        <f>C16+C15+C11+C10+C9+C6</f>
        <v>46092433.3</v>
      </c>
      <c r="D19" s="42">
        <f>D16+D15+D11+D10+D9+D6</f>
        <v>46092433.3</v>
      </c>
      <c r="J19" s="30">
        <f>SUM(J6:J18)</f>
        <v>1400614</v>
      </c>
      <c r="K19" s="30">
        <f>SUM(K6:K18)</f>
        <v>422985.9980000001</v>
      </c>
    </row>
    <row r="20" spans="1:4" ht="12.75">
      <c r="A20" s="33" t="s">
        <v>67</v>
      </c>
      <c r="B20" s="31">
        <f>B21+B30</f>
        <v>12450618.30210162</v>
      </c>
      <c r="C20" s="31">
        <f>C21+C30</f>
        <v>12450618.30210162</v>
      </c>
      <c r="D20" s="31">
        <f>D21+D30</f>
        <v>12450618.30210162</v>
      </c>
    </row>
    <row r="21" spans="1:4" ht="12.75">
      <c r="A21" s="33" t="s">
        <v>65</v>
      </c>
      <c r="B21" s="35">
        <f>SUM(B25:B29)</f>
        <v>5586220.640978775</v>
      </c>
      <c r="C21" s="35">
        <f>SUM(C25:C29)</f>
        <v>5586220.640978775</v>
      </c>
      <c r="D21" s="35">
        <f>SUM(D25:D29)</f>
        <v>5586220.640978775</v>
      </c>
    </row>
    <row r="22" spans="1:4" ht="12.75">
      <c r="A22" s="33"/>
      <c r="B22" s="35">
        <v>357107</v>
      </c>
      <c r="C22" s="35">
        <v>357107</v>
      </c>
      <c r="D22" s="35">
        <v>357107</v>
      </c>
    </row>
    <row r="23" spans="1:4" ht="12.75">
      <c r="A23" s="33"/>
      <c r="B23" s="35">
        <v>84000</v>
      </c>
      <c r="C23" s="35">
        <v>84000</v>
      </c>
      <c r="D23" s="35">
        <v>84000</v>
      </c>
    </row>
    <row r="24" spans="1:12" ht="12.75">
      <c r="A24" s="33" t="s">
        <v>64</v>
      </c>
      <c r="B24" s="35">
        <f>B21+B22+B23</f>
        <v>6027327.640978775</v>
      </c>
      <c r="C24" s="35">
        <f>C21+C22+C23</f>
        <v>6027327.640978775</v>
      </c>
      <c r="D24" s="35">
        <f>D21+D22+D23</f>
        <v>6027327.640978775</v>
      </c>
      <c r="F24" s="35">
        <f>SUM(F25:F29)</f>
        <v>84000</v>
      </c>
      <c r="G24" s="35">
        <f>SUM(G25:G29)</f>
        <v>84000</v>
      </c>
      <c r="H24" s="35">
        <f>SUM(H25:H29)</f>
        <v>84000</v>
      </c>
      <c r="J24" s="35">
        <f>SUM(J25:J29)</f>
        <v>357107</v>
      </c>
      <c r="K24" s="35">
        <f>SUM(K25:K29)</f>
        <v>357107</v>
      </c>
      <c r="L24" s="35">
        <f>SUM(L25:L29)</f>
        <v>357107</v>
      </c>
    </row>
    <row r="25" spans="1:12" ht="63.75">
      <c r="A25" s="34" t="str">
        <f>'[1]расчет'!$C$280</f>
        <v>Дошкольная группа муниципального бюджетного образовательного учреждения Жирятинская средняя общеобразовательная школа Жирятинского района Брянской области</v>
      </c>
      <c r="B25" s="38">
        <f>'[1]расчет'!$AZ$280</f>
        <v>2856129.689098098</v>
      </c>
      <c r="C25" s="38">
        <f>'[1]расчет'!$AZ$280</f>
        <v>2856129.689098098</v>
      </c>
      <c r="D25" s="38">
        <f>'[1]расчет'!$AZ$280</f>
        <v>2856129.689098098</v>
      </c>
      <c r="F25" s="30">
        <v>36000</v>
      </c>
      <c r="G25" s="30">
        <v>36000</v>
      </c>
      <c r="H25" s="30">
        <v>36000</v>
      </c>
      <c r="J25" s="30">
        <f>16000+600+20000+67626.75</f>
        <v>104226.75</v>
      </c>
      <c r="K25" s="30">
        <f>16000+600+20000+67626.75</f>
        <v>104226.75</v>
      </c>
      <c r="L25" s="30">
        <f>16000+600+20000+67626.75</f>
        <v>104226.75</v>
      </c>
    </row>
    <row r="26" spans="1:4" ht="69.75" customHeight="1">
      <c r="A26" s="34" t="str">
        <f>'[1]расчет'!$C$281</f>
        <v>Дошкольная группа Савлуковского филиала муниципального бюджетного образовательного учреждения Жирятинская средняя общеобразовательная школа Жирятинского района Брянской области</v>
      </c>
      <c r="B26" s="38">
        <f>'[1]расчет'!$AZ$281</f>
        <v>372285.1298019105</v>
      </c>
      <c r="C26" s="38">
        <f>'[1]расчет'!$AZ$281</f>
        <v>372285.1298019105</v>
      </c>
      <c r="D26" s="38">
        <f>'[1]расчет'!$AZ$281</f>
        <v>372285.1298019105</v>
      </c>
    </row>
    <row r="27" spans="1:12" ht="63.75">
      <c r="A27" s="34" t="str">
        <f>'[1]расчет'!$C$282</f>
        <v>Дошкольная группа муниципального бюджетного образовательного учреждения Морачевская основная общеобразовательная школа Жирятинского района Брянской области</v>
      </c>
      <c r="B27" s="39">
        <f>'[1]расчет'!$AZ$282</f>
        <v>496380.173069214</v>
      </c>
      <c r="C27" s="38">
        <f>B27</f>
        <v>496380.173069214</v>
      </c>
      <c r="D27" s="39">
        <f>B27</f>
        <v>496380.173069214</v>
      </c>
      <c r="F27" s="30">
        <v>24000</v>
      </c>
      <c r="G27" s="30">
        <v>24000</v>
      </c>
      <c r="H27" s="30">
        <v>24000</v>
      </c>
      <c r="J27" s="30">
        <f>10000+10000+67626.75</f>
        <v>87626.75</v>
      </c>
      <c r="K27" s="30">
        <f>10000+10000+67626.75</f>
        <v>87626.75</v>
      </c>
      <c r="L27" s="30">
        <f>10000+10000+67626.75</f>
        <v>87626.75</v>
      </c>
    </row>
    <row r="28" spans="1:12" ht="63.75">
      <c r="A28" s="34" t="str">
        <f>'[1]расчет'!$C$283</f>
        <v>Дошкольная группа муниципального бюджетного образовательного учреждения Страшевичская средняя общеобразовательная школа Жирятинского района Брянской области</v>
      </c>
      <c r="B28" s="38">
        <f>'[1]расчет'!$AZ$283</f>
        <v>1427092.9975739901</v>
      </c>
      <c r="C28" s="38">
        <f>'[1]расчет'!$AZ$283</f>
        <v>1427092.9975739901</v>
      </c>
      <c r="D28" s="38">
        <f>'[1]расчет'!$AZ$283</f>
        <v>1427092.9975739901</v>
      </c>
      <c r="F28" s="30">
        <v>12000</v>
      </c>
      <c r="G28" s="30">
        <v>12000</v>
      </c>
      <c r="H28" s="30">
        <v>12000</v>
      </c>
      <c r="J28" s="30">
        <f>6000+10000+67626.75</f>
        <v>83626.75</v>
      </c>
      <c r="K28" s="30">
        <f>6000+10000+67626.75</f>
        <v>83626.75</v>
      </c>
      <c r="L28" s="30">
        <f>6000+10000+67626.75</f>
        <v>83626.75</v>
      </c>
    </row>
    <row r="29" spans="1:12" ht="63" customHeight="1">
      <c r="A29" s="34" t="str">
        <f>'[1]расчет'!$C$284</f>
        <v>Дошкольная группа Будлянского филиала муниципального бюджетного образовательного учреждения Воробейнская  средняя общеобразовательная школа Жирятинского района Брянской области</v>
      </c>
      <c r="B29" s="38">
        <f>'[1]расчет'!$AZ$284</f>
        <v>434332.65143556223</v>
      </c>
      <c r="C29" s="38">
        <f>'[1]расчет'!$AZ$284</f>
        <v>434332.65143556223</v>
      </c>
      <c r="D29" s="38">
        <f>'[1]расчет'!$AZ$284</f>
        <v>434332.65143556223</v>
      </c>
      <c r="F29" s="30">
        <v>12000</v>
      </c>
      <c r="G29" s="30">
        <v>12000</v>
      </c>
      <c r="H29" s="30">
        <v>12000</v>
      </c>
      <c r="J29" s="30">
        <f>4000+10000+67626.75</f>
        <v>81626.75</v>
      </c>
      <c r="K29" s="30">
        <f>4000+10000+67626.75</f>
        <v>81626.75</v>
      </c>
      <c r="L29" s="30">
        <f>4000+10000+67626.75</f>
        <v>81626.75</v>
      </c>
    </row>
    <row r="30" spans="1:4" ht="12.75">
      <c r="A30" s="36" t="s">
        <v>66</v>
      </c>
      <c r="B30" s="35">
        <f>SUM(B34:B36)</f>
        <v>6864397.661122845</v>
      </c>
      <c r="C30" s="35">
        <f>SUM(C34:C36)</f>
        <v>6864397.661122845</v>
      </c>
      <c r="D30" s="35">
        <f>SUM(D34:D36)</f>
        <v>6864397.661122845</v>
      </c>
    </row>
    <row r="31" spans="1:4" ht="12.75">
      <c r="A31" s="36"/>
      <c r="B31" s="35">
        <v>1746427</v>
      </c>
      <c r="C31" s="35">
        <v>1794574</v>
      </c>
      <c r="D31" s="35">
        <v>1825328</v>
      </c>
    </row>
    <row r="32" spans="1:4" ht="12.75">
      <c r="A32" s="36"/>
      <c r="B32" s="35">
        <v>132000</v>
      </c>
      <c r="C32" s="35">
        <v>132000</v>
      </c>
      <c r="D32" s="35">
        <v>132000</v>
      </c>
    </row>
    <row r="33" spans="1:12" ht="12.75">
      <c r="A33" s="36"/>
      <c r="B33" s="35">
        <f>SUM(B30:B32)</f>
        <v>8742824.661122844</v>
      </c>
      <c r="C33" s="35">
        <f>SUM(C30:C32)</f>
        <v>8790971.661122844</v>
      </c>
      <c r="D33" s="35">
        <f>SUM(D30:D32)</f>
        <v>8821725.661122844</v>
      </c>
      <c r="F33" s="35">
        <f>SUM(F34:F36)</f>
        <v>132000</v>
      </c>
      <c r="G33" s="35">
        <f>SUM(G34:G36)</f>
        <v>132000</v>
      </c>
      <c r="H33" s="35">
        <f>SUM(H34:H36)</f>
        <v>132000</v>
      </c>
      <c r="J33" s="35">
        <f>SUM(J34:J36)</f>
        <v>1746427</v>
      </c>
      <c r="K33" s="35">
        <f>SUM(K34:K36)</f>
        <v>1794574</v>
      </c>
      <c r="L33" s="35">
        <f>SUM(L34:L36)</f>
        <v>1825328</v>
      </c>
    </row>
    <row r="34" spans="1:12" ht="38.25">
      <c r="A34" s="34" t="str">
        <f>'[1]расчет'!$C$277</f>
        <v>Муниципальное бюджетное дошкольное образовательное учреждение детский сад "Колокольчик"</v>
      </c>
      <c r="B34" s="38">
        <f>'[1]расчет'!$AZ$277</f>
        <v>4687729.4862600025</v>
      </c>
      <c r="C34" s="38">
        <f>'[1]расчет'!$AZ$277</f>
        <v>4687729.4862600025</v>
      </c>
      <c r="D34" s="38">
        <f>'[1]расчет'!$AZ$277</f>
        <v>4687729.4862600025</v>
      </c>
      <c r="F34" s="30">
        <v>84000</v>
      </c>
      <c r="G34" s="30">
        <v>84000</v>
      </c>
      <c r="H34" s="30">
        <v>84000</v>
      </c>
      <c r="J34" s="30">
        <v>1120431.42</v>
      </c>
      <c r="K34" s="41">
        <f>1136480.42-0.03</f>
        <v>1136480.39</v>
      </c>
      <c r="L34">
        <f>1146731.75+0.01</f>
        <v>1146731.76</v>
      </c>
    </row>
    <row r="35" spans="1:12" ht="38.25">
      <c r="A35" s="37" t="str">
        <f>'[1]расчет'!$C$278</f>
        <v>Муниципальное бюджетное дошкольное образовательное учреждение детский сад "Аленка"</v>
      </c>
      <c r="B35" s="38">
        <f>'[1]расчет'!$AZ$278</f>
        <v>1330090.8819020274</v>
      </c>
      <c r="C35" s="38">
        <f>'[1]расчет'!$AZ$278</f>
        <v>1330090.8819020274</v>
      </c>
      <c r="D35" s="38">
        <f>'[1]расчет'!$AZ$278</f>
        <v>1330090.8819020274</v>
      </c>
      <c r="F35" s="30">
        <v>24000</v>
      </c>
      <c r="G35" s="30">
        <v>24000</v>
      </c>
      <c r="H35" s="30">
        <v>24000</v>
      </c>
      <c r="J35" s="30">
        <v>291318.77</v>
      </c>
      <c r="K35" s="30">
        <v>307367.8</v>
      </c>
      <c r="L35" s="30">
        <v>317619.09</v>
      </c>
    </row>
    <row r="36" spans="1:12" ht="38.25">
      <c r="A36" s="34" t="str">
        <f>'[1]расчет'!$C$279</f>
        <v>Муниципальное бюджетное дошкольное образовательное учреждение детский сад "Солнышко"</v>
      </c>
      <c r="B36" s="38">
        <f>'[1]расчет'!$AZ$279</f>
        <v>846577.2929608142</v>
      </c>
      <c r="C36" s="38">
        <f>'[1]расчет'!$AZ$279</f>
        <v>846577.2929608142</v>
      </c>
      <c r="D36" s="38">
        <f>'[1]расчет'!$AZ$279</f>
        <v>846577.2929608142</v>
      </c>
      <c r="F36" s="30">
        <v>24000</v>
      </c>
      <c r="G36" s="30">
        <v>24000</v>
      </c>
      <c r="H36" s="30">
        <v>24000</v>
      </c>
      <c r="J36" s="30">
        <v>334676.81</v>
      </c>
      <c r="K36" s="30">
        <v>350725.81</v>
      </c>
      <c r="L36" s="30">
        <v>360977.15</v>
      </c>
    </row>
    <row r="38" spans="2:8" ht="12.75">
      <c r="B38" s="43">
        <f>B33+B24</f>
        <v>14770152.30210162</v>
      </c>
      <c r="C38" s="43">
        <f>C33+C24</f>
        <v>14818299.30210162</v>
      </c>
      <c r="D38" s="43">
        <f>D33+D24</f>
        <v>14849053.30210162</v>
      </c>
      <c r="F38" s="35">
        <f>F33+F24</f>
        <v>216000</v>
      </c>
      <c r="G38" s="35">
        <f>G33+G24</f>
        <v>216000</v>
      </c>
      <c r="H38" s="35">
        <f>H33+H24</f>
        <v>216000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B10">
      <selection activeCell="J30" sqref="J30"/>
    </sheetView>
  </sheetViews>
  <sheetFormatPr defaultColWidth="9.140625" defaultRowHeight="12.75"/>
  <cols>
    <col min="1" max="1" width="35.140625" style="0" customWidth="1"/>
    <col min="2" max="2" width="18.421875" style="0" customWidth="1"/>
    <col min="3" max="3" width="10.57421875" style="0" bestFit="1" customWidth="1"/>
    <col min="4" max="4" width="11.57421875" style="0" bestFit="1" customWidth="1"/>
    <col min="5" max="5" width="11.8515625" style="0" customWidth="1"/>
    <col min="6" max="7" width="9.57421875" style="0" bestFit="1" customWidth="1"/>
    <col min="8" max="8" width="10.57421875" style="0" bestFit="1" customWidth="1"/>
    <col min="9" max="11" width="11.140625" style="0" bestFit="1" customWidth="1"/>
  </cols>
  <sheetData>
    <row r="1" spans="3:11" ht="12.75">
      <c r="C1" s="141" t="s">
        <v>77</v>
      </c>
      <c r="D1" s="142"/>
      <c r="E1" s="142"/>
      <c r="F1" s="141" t="s">
        <v>78</v>
      </c>
      <c r="G1" s="142"/>
      <c r="H1" s="142"/>
      <c r="I1" s="141" t="s">
        <v>82</v>
      </c>
      <c r="J1" s="142"/>
      <c r="K1" s="142"/>
    </row>
    <row r="2" spans="2:11" ht="12.75">
      <c r="B2" t="s">
        <v>70</v>
      </c>
      <c r="C2" s="33">
        <v>2019</v>
      </c>
      <c r="D2" s="33">
        <v>2020</v>
      </c>
      <c r="E2" s="33">
        <v>2021</v>
      </c>
      <c r="F2" s="33">
        <v>2019</v>
      </c>
      <c r="G2" s="33">
        <v>2020</v>
      </c>
      <c r="H2" s="33">
        <v>2021</v>
      </c>
      <c r="I2" s="33">
        <v>2019</v>
      </c>
      <c r="J2" s="33">
        <v>2020</v>
      </c>
      <c r="K2" s="33">
        <v>2021</v>
      </c>
    </row>
    <row r="4" spans="1:11" ht="12.75">
      <c r="A4" s="29" t="s">
        <v>72</v>
      </c>
      <c r="B4" s="52" t="s">
        <v>71</v>
      </c>
      <c r="C4">
        <v>4188.5</v>
      </c>
      <c r="D4">
        <v>3497</v>
      </c>
      <c r="E4">
        <v>2981.5</v>
      </c>
      <c r="I4" s="55">
        <f>C19</f>
        <v>1668709.7883303524</v>
      </c>
      <c r="J4" s="55">
        <f>C27</f>
        <v>940708.4974339207</v>
      </c>
      <c r="K4" s="55">
        <f>C36</f>
        <v>697890.6853590464</v>
      </c>
    </row>
    <row r="5" spans="1:11" ht="12.75">
      <c r="A5" s="29" t="s">
        <v>73</v>
      </c>
      <c r="B5" s="29" t="s">
        <v>74</v>
      </c>
      <c r="C5">
        <v>341.5</v>
      </c>
      <c r="D5">
        <v>523</v>
      </c>
      <c r="E5">
        <v>754</v>
      </c>
      <c r="I5" s="55">
        <f>D19</f>
        <v>136054.5285220999</v>
      </c>
      <c r="J5" s="55">
        <f>D27</f>
        <v>140689.31774605106</v>
      </c>
      <c r="K5" s="55">
        <f>D36</f>
        <v>176491.5568541744</v>
      </c>
    </row>
    <row r="6" spans="2:11" ht="12.75">
      <c r="B6" s="29" t="s">
        <v>75</v>
      </c>
      <c r="C6">
        <v>1049</v>
      </c>
      <c r="D6">
        <v>1333</v>
      </c>
      <c r="E6">
        <v>1127</v>
      </c>
      <c r="I6" s="55">
        <f>E19</f>
        <v>605552.3907569721</v>
      </c>
      <c r="J6" s="55">
        <f>E27</f>
        <v>420170.29816548683</v>
      </c>
      <c r="K6" s="55">
        <f>E36</f>
        <v>374623.0918505177</v>
      </c>
    </row>
    <row r="7" spans="2:11" ht="25.5">
      <c r="B7" s="52" t="s">
        <v>76</v>
      </c>
      <c r="C7">
        <v>448</v>
      </c>
      <c r="D7">
        <v>794</v>
      </c>
      <c r="E7">
        <v>1096</v>
      </c>
      <c r="I7" s="55">
        <f>F19</f>
        <v>178484.41809048533</v>
      </c>
      <c r="J7" s="55">
        <f>F27</f>
        <v>213589.51871962627</v>
      </c>
      <c r="K7" s="55">
        <f>F36</f>
        <v>256544.7563821952</v>
      </c>
    </row>
    <row r="8" spans="2:11" ht="12.75">
      <c r="B8" s="29" t="s">
        <v>79</v>
      </c>
      <c r="C8">
        <v>248</v>
      </c>
      <c r="D8">
        <v>421.5</v>
      </c>
      <c r="E8">
        <v>704.5</v>
      </c>
      <c r="I8" s="55">
        <f>G19</f>
        <v>98803.87430009009</v>
      </c>
      <c r="J8" s="55">
        <f>G27</f>
        <v>113385.36793491498</v>
      </c>
      <c r="K8" s="55">
        <f>G36</f>
        <v>164904.90955406617</v>
      </c>
    </row>
    <row r="9" spans="2:11" ht="12.75">
      <c r="B9" s="29" t="s">
        <v>80</v>
      </c>
      <c r="C9">
        <f>SUM(C4:C8)</f>
        <v>6275</v>
      </c>
      <c r="D9">
        <f>SUM(D4:D8)</f>
        <v>6568.5</v>
      </c>
      <c r="E9">
        <f>SUM(E4:E8)</f>
        <v>6663</v>
      </c>
      <c r="I9" s="55">
        <f>SUM(I4:I8)</f>
        <v>2687605</v>
      </c>
      <c r="J9" s="55">
        <f>SUM(J4:J8)</f>
        <v>1828543</v>
      </c>
      <c r="K9" s="55">
        <f>SUM(K4:K8)</f>
        <v>1670455</v>
      </c>
    </row>
    <row r="10" spans="2:5" ht="12.75">
      <c r="B10" s="29" t="s">
        <v>81</v>
      </c>
      <c r="C10">
        <f>C9-C6</f>
        <v>5226</v>
      </c>
      <c r="D10">
        <f>D9-D6</f>
        <v>5235.5</v>
      </c>
      <c r="E10">
        <f>E9-E6</f>
        <v>5536</v>
      </c>
    </row>
    <row r="13" spans="1:7" ht="51">
      <c r="A13" s="33">
        <v>2019</v>
      </c>
      <c r="B13" s="29" t="s">
        <v>80</v>
      </c>
      <c r="C13" s="52" t="s">
        <v>71</v>
      </c>
      <c r="D13" s="29" t="s">
        <v>74</v>
      </c>
      <c r="E13" s="29" t="s">
        <v>75</v>
      </c>
      <c r="F13" s="52" t="s">
        <v>76</v>
      </c>
      <c r="G13" s="52" t="s">
        <v>79</v>
      </c>
    </row>
    <row r="14" spans="1:8" ht="12.75">
      <c r="A14" s="29" t="s">
        <v>86</v>
      </c>
      <c r="B14" s="54">
        <v>2239432</v>
      </c>
      <c r="C14" s="54">
        <f>(B14-E14)/C10*C4</f>
        <v>1371137.4537887485</v>
      </c>
      <c r="D14" s="53">
        <f>(B14-E14)/C10*C5</f>
        <v>111792.63231917335</v>
      </c>
      <c r="E14" s="54">
        <v>528661</v>
      </c>
      <c r="F14" s="53">
        <f>(B14-E14)/C10*C7</f>
        <v>146656.22043628013</v>
      </c>
      <c r="G14" s="53">
        <f>(B14-E14)/C10*C8</f>
        <v>81184.69345579793</v>
      </c>
      <c r="H14" s="54">
        <f>SUM(C14:G14)</f>
        <v>2239432</v>
      </c>
    </row>
    <row r="15" spans="1:8" ht="12.75">
      <c r="A15" s="29" t="s">
        <v>87</v>
      </c>
      <c r="B15" s="54">
        <v>318708</v>
      </c>
      <c r="C15" s="54">
        <f>B15/C9*C4</f>
        <v>212734.41561752988</v>
      </c>
      <c r="D15" s="56">
        <f>B15/C9*C5</f>
        <v>17344.825816733068</v>
      </c>
      <c r="E15" s="56">
        <f>B15/C9*C6</f>
        <v>53278.83537848606</v>
      </c>
      <c r="F15" s="56">
        <f>B15/C9*C7</f>
        <v>22753.973545816734</v>
      </c>
      <c r="G15" s="56">
        <f>B15/C9*C8</f>
        <v>12595.949641434263</v>
      </c>
      <c r="H15" s="54">
        <f>SUM(C15:G15)</f>
        <v>318708</v>
      </c>
    </row>
    <row r="16" spans="1:8" ht="12.75">
      <c r="A16" s="29" t="s">
        <v>84</v>
      </c>
      <c r="B16" s="54">
        <v>60000</v>
      </c>
      <c r="C16" s="54">
        <f>(B16-E16)/C10*C4</f>
        <v>38470.7233065442</v>
      </c>
      <c r="D16" s="53">
        <f>(B16-E16)/C10*C5</f>
        <v>3136.62456946039</v>
      </c>
      <c r="E16" s="53">
        <v>12000</v>
      </c>
      <c r="F16" s="53">
        <f>(B16-E16)/C10*C7</f>
        <v>4114.810562571756</v>
      </c>
      <c r="G16" s="53">
        <f>(B16-E16)/C10*C8</f>
        <v>2277.841561423651</v>
      </c>
      <c r="H16" s="54">
        <f>SUM(C16:G16)</f>
        <v>60000</v>
      </c>
    </row>
    <row r="17" spans="1:8" ht="12.75">
      <c r="A17" s="29" t="s">
        <v>83</v>
      </c>
      <c r="B17" s="54">
        <v>67513</v>
      </c>
      <c r="C17" s="54">
        <f>B17/C9*C4</f>
        <v>45064.25505976095</v>
      </c>
      <c r="D17" s="54">
        <f>B17/C9*C5</f>
        <v>3674.213466135458</v>
      </c>
      <c r="E17" s="54">
        <f>B17/C9*C6</f>
        <v>11286.236972111554</v>
      </c>
      <c r="F17" s="54">
        <f>B17/C9*C7</f>
        <v>4820.051633466135</v>
      </c>
      <c r="G17" s="54">
        <f>B17/C9*C8</f>
        <v>2668.2428685258965</v>
      </c>
      <c r="H17" s="54">
        <f>SUM(C17:G17)</f>
        <v>67513</v>
      </c>
    </row>
    <row r="18" spans="1:8" ht="12.75">
      <c r="A18" s="29" t="s">
        <v>85</v>
      </c>
      <c r="B18" s="54">
        <v>1952</v>
      </c>
      <c r="C18" s="54">
        <f>B18/C9*C4</f>
        <v>1302.9405577689242</v>
      </c>
      <c r="D18" s="54">
        <f>B18/C9*C5</f>
        <v>106.23235059760955</v>
      </c>
      <c r="E18" s="54">
        <f>B18/C9*C6</f>
        <v>326.318406374502</v>
      </c>
      <c r="F18" s="54">
        <f>B18/C9*C7</f>
        <v>139.3619123505976</v>
      </c>
      <c r="G18" s="54">
        <f>B18/C9*C8</f>
        <v>77.14677290836653</v>
      </c>
      <c r="H18" s="54">
        <f>SUM(C18:G18)</f>
        <v>1952</v>
      </c>
    </row>
    <row r="19" spans="1:8" ht="12.75">
      <c r="A19" s="33" t="s">
        <v>64</v>
      </c>
      <c r="B19" s="55">
        <f>SUM(B14:B18)</f>
        <v>2687605</v>
      </c>
      <c r="C19" s="55">
        <f aca="true" t="shared" si="0" ref="C19:H19">SUM(C14:C18)</f>
        <v>1668709.7883303524</v>
      </c>
      <c r="D19" s="55">
        <f t="shared" si="0"/>
        <v>136054.5285220999</v>
      </c>
      <c r="E19" s="55">
        <f t="shared" si="0"/>
        <v>605552.3907569721</v>
      </c>
      <c r="F19" s="55">
        <f t="shared" si="0"/>
        <v>178484.41809048533</v>
      </c>
      <c r="G19" s="55">
        <f t="shared" si="0"/>
        <v>98803.87430009009</v>
      </c>
      <c r="H19" s="55">
        <f t="shared" si="0"/>
        <v>2687605</v>
      </c>
    </row>
    <row r="21" spans="1:7" ht="51">
      <c r="A21" s="33">
        <v>2020</v>
      </c>
      <c r="B21" s="29" t="s">
        <v>80</v>
      </c>
      <c r="C21" s="52" t="s">
        <v>71</v>
      </c>
      <c r="D21" s="29" t="s">
        <v>74</v>
      </c>
      <c r="E21" s="29" t="s">
        <v>75</v>
      </c>
      <c r="F21" s="52" t="s">
        <v>76</v>
      </c>
      <c r="G21" s="52" t="s">
        <v>79</v>
      </c>
    </row>
    <row r="22" spans="1:8" ht="12.75">
      <c r="A22" s="29" t="s">
        <v>86</v>
      </c>
      <c r="B22" s="54">
        <v>1486983</v>
      </c>
      <c r="C22" s="54">
        <f>(B22-E22)/D10*D4</f>
        <v>758747.8070862382</v>
      </c>
      <c r="D22" s="53">
        <f>(B22-E22)/D10*D5</f>
        <v>113475.86591538535</v>
      </c>
      <c r="E22" s="65">
        <v>351031</v>
      </c>
      <c r="F22" s="53">
        <f>(B22-E22)/D10*D7</f>
        <v>172275.02397096742</v>
      </c>
      <c r="G22" s="53">
        <f>(B22-E22)/D10*D8</f>
        <v>91453.30302740904</v>
      </c>
      <c r="H22" s="54">
        <f>SUM(C22:G22)</f>
        <v>1486983</v>
      </c>
    </row>
    <row r="23" spans="1:8" ht="12.75">
      <c r="A23" s="29" t="s">
        <v>87</v>
      </c>
      <c r="B23" s="54">
        <v>211622</v>
      </c>
      <c r="C23" s="54">
        <f>B23/D9*D4</f>
        <v>112665.31689122325</v>
      </c>
      <c r="D23" s="56">
        <f>B23/D9*D5</f>
        <v>16849.860089822636</v>
      </c>
      <c r="E23" s="56">
        <f>B23/D9*D6</f>
        <v>42946.20172033188</v>
      </c>
      <c r="F23" s="56">
        <f>B23/D9*D7</f>
        <v>25580.8583390424</v>
      </c>
      <c r="G23" s="56">
        <f>B23/D9*D8</f>
        <v>13579.762959579812</v>
      </c>
      <c r="H23" s="54">
        <f>SUM(C23:G23)</f>
        <v>211622</v>
      </c>
    </row>
    <row r="24" spans="1:8" ht="12.75">
      <c r="A24" s="29" t="s">
        <v>84</v>
      </c>
      <c r="B24" s="54">
        <v>60000</v>
      </c>
      <c r="C24" s="54">
        <f>(B24-E24)/D10*D4</f>
        <v>32061.12119186324</v>
      </c>
      <c r="D24" s="53">
        <f>(B24-E24)/D10*D5</f>
        <v>4794.957501671282</v>
      </c>
      <c r="E24" s="53">
        <v>12000</v>
      </c>
      <c r="F24" s="53">
        <f>(B24-E24)/D10*D7</f>
        <v>7279.533950912042</v>
      </c>
      <c r="G24" s="53">
        <f>(B24-E24)/D10*D8</f>
        <v>3864.387355553433</v>
      </c>
      <c r="H24" s="54">
        <f>SUM(C24:G24)</f>
        <v>59999.99999999999</v>
      </c>
    </row>
    <row r="25" spans="1:8" ht="12.75">
      <c r="A25" s="29" t="s">
        <v>83</v>
      </c>
      <c r="B25" s="54">
        <v>67986</v>
      </c>
      <c r="C25" s="54">
        <f>B25/D9*D4</f>
        <v>36195.028088604704</v>
      </c>
      <c r="D25" s="54">
        <f>B25/D9*D5</f>
        <v>5413.211235441881</v>
      </c>
      <c r="E25" s="54">
        <f>B25/D9*D6</f>
        <v>13796.960949988581</v>
      </c>
      <c r="F25" s="54">
        <f>B25/D9*D7</f>
        <v>8218.14478191368</v>
      </c>
      <c r="G25" s="54">
        <f>B25/D9*D8</f>
        <v>4362.6549440511535</v>
      </c>
      <c r="H25" s="54">
        <f>SUM(C25:G25)</f>
        <v>67986</v>
      </c>
    </row>
    <row r="26" spans="1:8" ht="12.75">
      <c r="A26" s="29" t="s">
        <v>85</v>
      </c>
      <c r="B26" s="54">
        <v>1952</v>
      </c>
      <c r="C26" s="54">
        <f>B26/D9*D4</f>
        <v>1039.2241759914746</v>
      </c>
      <c r="D26" s="54">
        <f>B26/D9*D5</f>
        <v>155.42300372992312</v>
      </c>
      <c r="E26" s="54">
        <f>B26/D9*D6</f>
        <v>396.1354951663242</v>
      </c>
      <c r="F26" s="54">
        <f>B26/D9*D7</f>
        <v>235.95767679074373</v>
      </c>
      <c r="G26" s="54">
        <f>B26/D9*D8</f>
        <v>125.25964832153461</v>
      </c>
      <c r="H26" s="54">
        <f>SUM(C26:G26)</f>
        <v>1952.0000000000002</v>
      </c>
    </row>
    <row r="27" spans="1:8" ht="12.75">
      <c r="A27" s="33" t="s">
        <v>64</v>
      </c>
      <c r="B27" s="55">
        <f>SUM(B22:B26)</f>
        <v>1828543</v>
      </c>
      <c r="C27" s="55">
        <f aca="true" t="shared" si="1" ref="C27:H27">SUM(C22:C26)</f>
        <v>940708.4974339207</v>
      </c>
      <c r="D27" s="55">
        <f t="shared" si="1"/>
        <v>140689.31774605106</v>
      </c>
      <c r="E27" s="55">
        <f t="shared" si="1"/>
        <v>420170.29816548683</v>
      </c>
      <c r="F27" s="55">
        <f t="shared" si="1"/>
        <v>213589.51871962627</v>
      </c>
      <c r="G27" s="55">
        <f t="shared" si="1"/>
        <v>113385.36793491498</v>
      </c>
      <c r="H27" s="55">
        <f t="shared" si="1"/>
        <v>1828543</v>
      </c>
    </row>
    <row r="30" spans="1:7" ht="51">
      <c r="A30" s="33">
        <v>2021</v>
      </c>
      <c r="B30" s="29" t="s">
        <v>80</v>
      </c>
      <c r="C30" s="52" t="s">
        <v>71</v>
      </c>
      <c r="D30" s="29" t="s">
        <v>74</v>
      </c>
      <c r="E30" s="29" t="s">
        <v>75</v>
      </c>
      <c r="F30" s="52" t="s">
        <v>76</v>
      </c>
      <c r="G30" s="52" t="s">
        <v>79</v>
      </c>
    </row>
    <row r="31" spans="1:8" ht="12.75">
      <c r="A31" s="29" t="s">
        <v>86</v>
      </c>
      <c r="B31" s="54">
        <v>1348138</v>
      </c>
      <c r="C31" s="54">
        <f>(B31-E31)/E10*E4</f>
        <v>554660.2503612717</v>
      </c>
      <c r="D31" s="53">
        <f>(B31-E31)/E10*E5</f>
        <v>140269.60549132948</v>
      </c>
      <c r="E31" s="54">
        <v>318254</v>
      </c>
      <c r="F31" s="53">
        <f>(B31-E31)/E10*E7</f>
        <v>203893.2196531792</v>
      </c>
      <c r="G31" s="53">
        <f>(B31-E31)/E10*E8</f>
        <v>131060.92449421965</v>
      </c>
      <c r="H31" s="54">
        <f>SUM(C31:G31)</f>
        <v>1348138</v>
      </c>
    </row>
    <row r="32" spans="1:8" ht="12.75">
      <c r="A32" s="29" t="s">
        <v>87</v>
      </c>
      <c r="B32" s="54">
        <v>191862</v>
      </c>
      <c r="C32" s="54">
        <f>B32/E9*E4</f>
        <v>85852.70193606484</v>
      </c>
      <c r="D32" s="56">
        <f>B32/E9*E5</f>
        <v>21711.533543448895</v>
      </c>
      <c r="E32" s="56">
        <f>B32/E9*E6</f>
        <v>32452.11976587123</v>
      </c>
      <c r="F32" s="56">
        <f>B32/E9*E7</f>
        <v>31559.47050877983</v>
      </c>
      <c r="G32" s="56">
        <f>B32/E9*E8</f>
        <v>20286.17424583521</v>
      </c>
      <c r="H32" s="54">
        <f>SUM(C32:G32)</f>
        <v>191862</v>
      </c>
    </row>
    <row r="33" spans="1:8" ht="12.75">
      <c r="A33" s="29" t="s">
        <v>84</v>
      </c>
      <c r="B33" s="54">
        <v>60000</v>
      </c>
      <c r="C33" s="54">
        <f>(B33-E33)/E10*E4</f>
        <v>25851.156069364162</v>
      </c>
      <c r="D33" s="53">
        <f>(B33-E33)/E10*E5</f>
        <v>6537.57225433526</v>
      </c>
      <c r="E33" s="53">
        <v>12000</v>
      </c>
      <c r="F33" s="53">
        <f>(B33-E33)/E10*E7</f>
        <v>9502.890173410404</v>
      </c>
      <c r="G33" s="53">
        <f>(B33-E33)/E10*E8</f>
        <v>6108.381502890174</v>
      </c>
      <c r="H33" s="54">
        <f>SUM(C33:G33)</f>
        <v>60000</v>
      </c>
    </row>
    <row r="34" spans="1:8" ht="12.75">
      <c r="A34" s="29" t="s">
        <v>83</v>
      </c>
      <c r="B34" s="54">
        <v>68503</v>
      </c>
      <c r="C34" s="54">
        <f>B34/E9*E4</f>
        <v>30653.113387363046</v>
      </c>
      <c r="D34" s="54">
        <f>B34/E9*E5</f>
        <v>7751.952874080744</v>
      </c>
      <c r="E34" s="54">
        <f>B34/E9*E6</f>
        <v>11586.80489269098</v>
      </c>
      <c r="F34" s="54">
        <f>B34/E9*E7</f>
        <v>11268.09064985742</v>
      </c>
      <c r="G34" s="54">
        <f>B34/E9*E8</f>
        <v>7243.038196007804</v>
      </c>
      <c r="H34" s="54">
        <f>SUM(C34:G34)</f>
        <v>68503</v>
      </c>
    </row>
    <row r="35" spans="1:8" ht="12.75">
      <c r="A35" s="29" t="s">
        <v>85</v>
      </c>
      <c r="B35" s="54">
        <v>1952</v>
      </c>
      <c r="C35" s="54">
        <f>B35/E9*E4</f>
        <v>873.4636049827405</v>
      </c>
      <c r="D35" s="54">
        <f>B35/E9*E5</f>
        <v>220.89269098003902</v>
      </c>
      <c r="E35" s="54">
        <f>B35/E9*E6</f>
        <v>330.16719195557556</v>
      </c>
      <c r="F35" s="54">
        <f>B35/E9*E7</f>
        <v>321.0853969683326</v>
      </c>
      <c r="G35" s="54">
        <f>B35/E9*E8</f>
        <v>206.39111511331234</v>
      </c>
      <c r="H35" s="54">
        <f>SUM(C35:G35)</f>
        <v>1952</v>
      </c>
    </row>
    <row r="36" spans="1:8" ht="12.75">
      <c r="A36" s="33" t="s">
        <v>64</v>
      </c>
      <c r="B36" s="55">
        <f>SUM(B31:B35)</f>
        <v>1670455</v>
      </c>
      <c r="C36" s="55">
        <f aca="true" t="shared" si="2" ref="C36:H36">SUM(C31:C35)</f>
        <v>697890.6853590464</v>
      </c>
      <c r="D36" s="55">
        <f t="shared" si="2"/>
        <v>176491.5568541744</v>
      </c>
      <c r="E36" s="55">
        <f t="shared" si="2"/>
        <v>374623.0918505177</v>
      </c>
      <c r="F36" s="55">
        <f t="shared" si="2"/>
        <v>256544.7563821952</v>
      </c>
      <c r="G36" s="55">
        <f t="shared" si="2"/>
        <v>164904.90955406617</v>
      </c>
      <c r="H36" s="55">
        <f t="shared" si="2"/>
        <v>1670455</v>
      </c>
    </row>
  </sheetData>
  <sheetProtection/>
  <mergeCells count="3">
    <mergeCell ref="C1:E1"/>
    <mergeCell ref="F1:H1"/>
    <mergeCell ref="I1:K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</cp:lastModifiedBy>
  <cp:lastPrinted>2017-02-15T11:09:40Z</cp:lastPrinted>
  <dcterms:created xsi:type="dcterms:W3CDTF">1996-10-08T23:32:33Z</dcterms:created>
  <dcterms:modified xsi:type="dcterms:W3CDTF">2018-12-18T08:39:27Z</dcterms:modified>
  <cp:category/>
  <cp:version/>
  <cp:contentType/>
  <cp:contentStatus/>
</cp:coreProperties>
</file>