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5022019\04032019\"/>
    </mc:Choice>
  </mc:AlternateContent>
  <bookViews>
    <workbookView xWindow="360" yWindow="1320" windowWidth="6660" windowHeight="804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C38" i="3" l="1"/>
  <c r="E108" i="3" l="1"/>
  <c r="F92" i="3" l="1"/>
  <c r="F84" i="3" l="1"/>
  <c r="E81" i="3" l="1"/>
  <c r="L117" i="3" l="1"/>
  <c r="E131" i="3"/>
  <c r="I92" i="3" l="1"/>
  <c r="F52" i="3" l="1"/>
  <c r="L52" i="3" s="1"/>
  <c r="M52" i="3" s="1"/>
  <c r="F51" i="3"/>
  <c r="L51" i="3" s="1"/>
  <c r="M51" i="3" s="1"/>
  <c r="E65" i="3" l="1"/>
  <c r="D108" i="3" l="1"/>
  <c r="D129" i="3" l="1"/>
  <c r="E34" i="3" l="1"/>
  <c r="F53" i="3" l="1"/>
  <c r="L53" i="3" s="1"/>
  <c r="M53" i="3" s="1"/>
  <c r="D38" i="3" l="1"/>
  <c r="I41" i="3"/>
  <c r="F24" i="3" l="1"/>
  <c r="F26" i="3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I68" i="3"/>
  <c r="F69" i="3"/>
  <c r="I69" i="3"/>
  <c r="F70" i="3"/>
  <c r="L70" i="3" s="1"/>
  <c r="M70" i="3" s="1"/>
  <c r="I70" i="3"/>
  <c r="F71" i="3"/>
  <c r="I71" i="3"/>
  <c r="F72" i="3"/>
  <c r="L72" i="3" s="1"/>
  <c r="M72" i="3" s="1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L54" i="3" s="1"/>
  <c r="M54" i="3" s="1"/>
  <c r="C34" i="3"/>
  <c r="C65" i="3"/>
  <c r="H65" i="3"/>
  <c r="J65" i="3"/>
  <c r="E55" i="3"/>
  <c r="G55" i="3"/>
  <c r="H55" i="3"/>
  <c r="J55" i="3"/>
  <c r="K55" i="3"/>
  <c r="C55" i="3"/>
  <c r="I35" i="3"/>
  <c r="I36" i="3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L77" i="3" s="1"/>
  <c r="M77" i="3" s="1"/>
  <c r="I78" i="3"/>
  <c r="L78" i="3" s="1"/>
  <c r="M78" i="3" s="1"/>
  <c r="F35" i="3"/>
  <c r="L36" i="3"/>
  <c r="M36" i="3" s="1"/>
  <c r="F37" i="3"/>
  <c r="F39" i="3"/>
  <c r="F56" i="3"/>
  <c r="L56" i="3" s="1"/>
  <c r="M56" i="3" s="1"/>
  <c r="F58" i="3"/>
  <c r="F59" i="3"/>
  <c r="F60" i="3"/>
  <c r="F61" i="3"/>
  <c r="F62" i="3"/>
  <c r="F63" i="3"/>
  <c r="F64" i="3"/>
  <c r="F66" i="3"/>
  <c r="F75" i="3"/>
  <c r="L75" i="3" s="1"/>
  <c r="M75" i="3" s="1"/>
  <c r="F76" i="3"/>
  <c r="F77" i="3"/>
  <c r="E118" i="3"/>
  <c r="E121" i="3"/>
  <c r="D121" i="3"/>
  <c r="H129" i="3"/>
  <c r="G129" i="3"/>
  <c r="F131" i="3"/>
  <c r="L131" i="3" s="1"/>
  <c r="M131" i="3" s="1"/>
  <c r="F122" i="3"/>
  <c r="F123" i="3"/>
  <c r="F124" i="3"/>
  <c r="F125" i="3"/>
  <c r="L125" i="3" s="1"/>
  <c r="M125" i="3" s="1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L111" i="3" s="1"/>
  <c r="M111" i="3" s="1"/>
  <c r="F112" i="3"/>
  <c r="L112" i="3" s="1"/>
  <c r="M112" i="3" s="1"/>
  <c r="F113" i="3"/>
  <c r="L113" i="3" s="1"/>
  <c r="M113" i="3" s="1"/>
  <c r="F114" i="3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E19" i="3"/>
  <c r="G19" i="3"/>
  <c r="J19" i="3"/>
  <c r="K19" i="3"/>
  <c r="C19" i="3"/>
  <c r="G9" i="3"/>
  <c r="H9" i="3"/>
  <c r="H8" i="3" s="1"/>
  <c r="J9" i="3"/>
  <c r="K9" i="3"/>
  <c r="C9" i="3"/>
  <c r="E9" i="3"/>
  <c r="L10" i="3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I124" i="3"/>
  <c r="F19" i="3"/>
  <c r="M22" i="3"/>
  <c r="M23" i="3"/>
  <c r="M24" i="3"/>
  <c r="M25" i="3"/>
  <c r="I26" i="3"/>
  <c r="I27" i="3"/>
  <c r="L27" i="3" s="1"/>
  <c r="M27" i="3" s="1"/>
  <c r="I28" i="3"/>
  <c r="L28" i="3" s="1"/>
  <c r="M28" i="3" s="1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I31" i="3"/>
  <c r="L31" i="3" s="1"/>
  <c r="M31" i="3" s="1"/>
  <c r="I30" i="3"/>
  <c r="I29" i="3"/>
  <c r="L29" i="3" s="1"/>
  <c r="M29" i="3" s="1"/>
  <c r="I18" i="3"/>
  <c r="M20" i="3"/>
  <c r="I16" i="3"/>
  <c r="F120" i="3"/>
  <c r="I120" i="3"/>
  <c r="I122" i="3"/>
  <c r="I123" i="3"/>
  <c r="F119" i="3"/>
  <c r="I119" i="3"/>
  <c r="I129" i="3"/>
  <c r="L129" i="3" s="1"/>
  <c r="M129" i="3" s="1"/>
  <c r="G8" i="3"/>
  <c r="L86" i="3"/>
  <c r="M86" i="3" s="1"/>
  <c r="L17" i="3"/>
  <c r="M17" i="3" s="1"/>
  <c r="L12" i="3"/>
  <c r="M12" i="3" s="1"/>
  <c r="E117" i="3" l="1"/>
  <c r="L68" i="3"/>
  <c r="M68" i="3" s="1"/>
  <c r="L114" i="3"/>
  <c r="M114" i="3" s="1"/>
  <c r="L104" i="3"/>
  <c r="M104" i="3" s="1"/>
  <c r="L76" i="3"/>
  <c r="M76" i="3" s="1"/>
  <c r="L64" i="3"/>
  <c r="M64" i="3" s="1"/>
  <c r="I34" i="3"/>
  <c r="F121" i="3"/>
  <c r="E134" i="3"/>
  <c r="L37" i="3"/>
  <c r="M37" i="3" s="1"/>
  <c r="C33" i="3"/>
  <c r="C32" i="3" s="1"/>
  <c r="L105" i="3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L121" i="3" s="1"/>
  <c r="M121" i="3" s="1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C8" i="3"/>
  <c r="I107" i="3"/>
  <c r="F38" i="3"/>
  <c r="F34" i="3"/>
  <c r="L34" i="3" s="1"/>
  <c r="M34" i="3" s="1"/>
  <c r="L130" i="3"/>
  <c r="M130" i="3" s="1"/>
  <c r="L126" i="3"/>
  <c r="M126" i="3" s="1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L26" i="3"/>
  <c r="M26" i="3" s="1"/>
  <c r="L59" i="3"/>
  <c r="M59" i="3" s="1"/>
  <c r="L123" i="3"/>
  <c r="M123" i="3" s="1"/>
  <c r="L134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I38" i="3"/>
  <c r="J7" i="3" l="1"/>
  <c r="L118" i="3"/>
  <c r="M118" i="3" s="1"/>
  <c r="D134" i="3"/>
  <c r="C7" i="3"/>
  <c r="C100" i="3" s="1"/>
  <c r="D133" i="3"/>
  <c r="L9" i="3"/>
  <c r="M9" i="3"/>
  <c r="I8" i="3"/>
  <c r="I7" i="3" s="1"/>
  <c r="L38" i="3"/>
  <c r="M38" i="3" s="1"/>
  <c r="L101" i="3"/>
  <c r="M101" i="3" s="1"/>
  <c r="G79" i="3"/>
  <c r="G115" i="3" s="1"/>
  <c r="F115" i="3" s="1"/>
  <c r="H7" i="3"/>
  <c r="H87" i="3" s="1"/>
  <c r="K7" i="3"/>
  <c r="K100" i="3" s="1"/>
  <c r="J116" i="3"/>
  <c r="L55" i="3"/>
  <c r="M55" i="3" s="1"/>
  <c r="M134" i="3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J87" i="3"/>
  <c r="J100" i="3"/>
  <c r="M21" i="3"/>
  <c r="M19" i="3" s="1"/>
  <c r="M8" i="3" s="1"/>
  <c r="L19" i="3"/>
  <c r="C87" i="3" l="1"/>
  <c r="C116" i="3"/>
  <c r="C133" i="3" s="1"/>
  <c r="L8" i="3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I100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</calcChain>
</file>

<file path=xl/sharedStrings.xml><?xml version="1.0" encoding="utf-8"?>
<sst xmlns="http://schemas.openxmlformats.org/spreadsheetml/2006/main" count="261" uniqueCount="255">
  <si>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</si>
  <si>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</si>
  <si>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</si>
  <si>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</si>
  <si>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</si>
  <si>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</si>
  <si>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</si>
  <si>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</si>
  <si>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</si>
  <si>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</si>
  <si>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</si>
  <si>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</si>
  <si>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</si>
  <si>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</si>
  <si>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</si>
  <si>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</si>
  <si>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</si>
  <si>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</si>
  <si>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</si>
  <si>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</si>
  <si>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</si>
  <si>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</si>
  <si>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</si>
  <si>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</si>
  <si>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</si>
  <si>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</si>
  <si>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</si>
  <si>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</si>
  <si>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</si>
  <si>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</si>
  <si>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</si>
  <si>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</si>
  <si>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</si>
  <si>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</si>
  <si>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</si>
  <si>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</si>
  <si>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</si>
  <si>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</si>
  <si>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</si>
  <si>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</si>
  <si>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</si>
  <si>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</si>
  <si>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</si>
  <si>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</si>
  <si>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</si>
  <si>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</si>
  <si>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</si>
  <si>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</si>
  <si>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</si>
  <si>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</si>
  <si>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</si>
  <si>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</si>
  <si>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</si>
  <si>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</si>
  <si>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</si>
  <si>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</si>
  <si>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</si>
  <si>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</si>
  <si>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</si>
  <si>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</si>
  <si>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</si>
  <si>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</si>
  <si>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</si>
  <si>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</si>
  <si>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</si>
  <si>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</si>
  <si>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</si>
  <si>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</si>
  <si>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</si>
  <si>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</si>
  <si>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</si>
  <si>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</si>
  <si>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</si>
  <si>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</si>
  <si>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</si>
  <si>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</si>
  <si>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</si>
  <si>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</si>
  <si>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</si>
  <si>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</si>
  <si>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</si>
  <si>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</si>
  <si>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</si>
  <si>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</si>
  <si>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</si>
  <si>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</si>
  <si>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</si>
  <si>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</si>
  <si>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</si>
  <si>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</si>
  <si>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</si>
  <si>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</si>
  <si>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</si>
  <si>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</si>
  <si>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</si>
  <si>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</si>
  <si>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</si>
  <si>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</si>
  <si>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</si>
  <si>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</si>
  <si>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</si>
  <si>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</si>
  <si>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</si>
  <si>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</si>
  <si>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</si>
  <si>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</si>
  <si>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</si>
  <si>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</si>
  <si>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</si>
  <si>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</si>
  <si>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</si>
  <si>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</si>
  <si>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</si>
  <si>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</si>
  <si>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</si>
  <si>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</si>
  <si>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</si>
  <si>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</si>
  <si>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</si>
  <si>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</si>
  <si>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</si>
  <si>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</si>
  <si>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</si>
  <si>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</si>
  <si>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</si>
  <si>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</si>
  <si>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</si>
  <si>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</si>
  <si>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</si>
  <si>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</si>
  <si>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</si>
  <si>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</si>
  <si>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</si>
  <si>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</si>
  <si>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</si>
  <si>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</si>
  <si>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</si>
  <si>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</si>
  <si>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</si>
  <si>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</si>
  <si>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</si>
  <si>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</si>
  <si>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</si>
  <si>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</si>
  <si>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</si>
  <si>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</si>
  <si>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</si>
  <si>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</si>
  <si>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</si>
  <si>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</si>
  <si>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</si>
  <si>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</si>
  <si>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</si>
  <si>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</si>
  <si>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</si>
  <si>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</si>
  <si>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</si>
  <si>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</si>
  <si>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</si>
  <si>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</si>
  <si>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</si>
  <si>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</si>
  <si>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</si>
  <si>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</si>
  <si>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</si>
  <si>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</si>
  <si>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</si>
  <si>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</si>
  <si>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</si>
  <si>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</si>
  <si>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</si>
  <si>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</si>
  <si>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</si>
  <si>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</si>
  <si>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</si>
  <si>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</si>
  <si>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</si>
  <si>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</si>
  <si>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</si>
  <si>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</si>
  <si>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</si>
  <si>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</si>
  <si>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</si>
  <si>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</si>
  <si>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</si>
  <si>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</si>
  <si>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</si>
  <si>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</si>
  <si>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</si>
  <si>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</si>
  <si>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</si>
  <si>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</si>
  <si>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</si>
  <si>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</si>
  <si>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</si>
  <si>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</si>
  <si>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</si>
  <si>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</si>
  <si>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</si>
  <si>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</si>
  <si>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</si>
  <si>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</si>
  <si>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</si>
  <si>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</si>
  <si>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</si>
  <si>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</si>
  <si>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</si>
  <si>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</si>
  <si>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2018 год</t>
  </si>
  <si>
    <t xml:space="preserve">Исполнено на 01.01.2019 </t>
  </si>
  <si>
    <t>Бюджетные ассигнования на 2019 год (действующая редакция -  Решение о бюджете  от 14.12.2018 г. №5-382)</t>
  </si>
  <si>
    <t>Исполнено на 01.02.2019 г.</t>
  </si>
  <si>
    <t>00020201000000000150</t>
  </si>
  <si>
    <t>00020215001000000150</t>
  </si>
  <si>
    <t>00020215002000000150</t>
  </si>
  <si>
    <t>00020219999000000150</t>
  </si>
  <si>
    <t>00020202000000000150</t>
  </si>
  <si>
    <t>00020202009000000150</t>
  </si>
  <si>
    <t>00020202088000000150</t>
  </si>
  <si>
    <t>0002020221500000150</t>
  </si>
  <si>
    <t>00020220216000000150</t>
  </si>
  <si>
    <t>00020220051000000150</t>
  </si>
  <si>
    <t>0002020222000000150</t>
  </si>
  <si>
    <t>00020202284000000150</t>
  </si>
  <si>
    <t>00020225097000000150</t>
  </si>
  <si>
    <t>00020225467000000150</t>
  </si>
  <si>
    <t>00020225497000000150</t>
  </si>
  <si>
    <t>00020225519000000150</t>
  </si>
  <si>
    <t>00020203000000000150</t>
  </si>
  <si>
    <t>00020235118000000150</t>
  </si>
  <si>
    <t>00020235260000000150</t>
  </si>
  <si>
    <t>0002023024000000150</t>
  </si>
  <si>
    <t>00020230029000000150</t>
  </si>
  <si>
    <t>00020203077000000150</t>
  </si>
  <si>
    <t>00020235082000000150</t>
  </si>
  <si>
    <t>00020203121000000150</t>
  </si>
  <si>
    <t xml:space="preserve">00020204000000000150                          </t>
  </si>
  <si>
    <t>00020240014000000150</t>
  </si>
  <si>
    <t>00020204029000000150</t>
  </si>
  <si>
    <t>00020204041000000150</t>
  </si>
  <si>
    <t>00020204052000000150</t>
  </si>
  <si>
    <t>00020204053000000150</t>
  </si>
  <si>
    <t>00020204061000000150</t>
  </si>
  <si>
    <t>00020204080000000150</t>
  </si>
  <si>
    <t>00020204095000000150</t>
  </si>
  <si>
    <t>00020249999000000150</t>
  </si>
  <si>
    <t>Уведомления Департамента финансов Брянской области от 28.12.2018 г., от 01.01.2019 г.</t>
  </si>
  <si>
    <t>Уведомление Департамента финансов Брянской области от 01.01.2019 г.</t>
  </si>
  <si>
    <t>Уведомление Департамента финансов Брянской области от  25.01.2019 г.</t>
  </si>
  <si>
    <t>Увеличение расходов (областной бюджет) иные межбюджетные трансферты Жирятинскому сельскому поселению на обеспечение сохранности автомобильных дорог местного значения и условий безопасности движения по ним +2 744 140 руб., увеличение расходов (местный бюджет) реализация переданных полномочий по решению отдельных вопросов местного значения муниципального района в соответствии с заключенными соглашениями в сфере дорожного хозяйства +397136,86 руб.(остатки средств на 01.01.2019 г.).</t>
  </si>
  <si>
    <t>Увеличение расходов (областной бюджет) предоставление мер социальной поддержки по оплате жилья и коммунальных услуг отдельным категориям граждан, работающих в учреждениях культуры +1260 руб.</t>
  </si>
  <si>
    <t>Увеличение размера резервного фонда администрации Жирятинского района</t>
  </si>
  <si>
    <t>Увеличение расходов (местный бюджет)  установка теплового счетчика в здании администрации района +150000 руб., приобретение ГСМ по администрации района +106460 руб., демонтаж и перенос оборудования оповещения в ЕДДС +17241 руб., приобретение специализированной техники для предприятий жилищно-коммунального комплекса +185 080 руб. (доля местного бюджета), оценка имущества, признание прав и регулирование отношений муниципальной собственности (изготовление технических планов для постановки на кадастровый учет и регистрацию права собственности объектов газификации, по решению суда) +111 000 руб., мероприятия по землеустройству и землепользованию (изготовление планов для установления охранных зон под объектами газификации, по решению суда) +24 000 руб.</t>
  </si>
  <si>
    <r>
      <rPr>
        <sz val="14"/>
        <rFont val="Times New Roman"/>
        <family val="1"/>
        <charset val="204"/>
      </rPr>
      <t>Увеличение расходов (областной бюджет): КДО +2 000 000 руб. (обеспечение развития и укрепления материально-технической базы домов культуры в населенных пунктах с числом жителей до 50 тысяч человек); предоставление мер социальной поддержки работникам образовательных организаций, работающим в сельских населенных пунктах +420 руб., предоставление мер социальной поддержки по оплате жилья и коммунальных услуг отдельным категориям граждан, работающих в учреждениях культуры +14 280 руб. Увеличение расходов (местный бюджет): ДШИ (ремонт крыши +139 788 руб. (доля местного бюджета), экспертиза проектно-сметной документации +69 894 руб.) КДО + 408 651 руб.(техническое обслуживание системы пожарной сигнализации +121 000 руб., монтаж электропроводки в здании Жирятинского ДК +69 770 руб., специальная оценка условий труда+20 000 руб., создание сайта учреждения +25000 руб., пошив сценических костюмов для народного ансамбля "Селяночка" +120 000 руб., обеспечение развития и укрепления материально-технической базы домов культуры в населенных пунктах с числом жителей до 50 тысяч человек+52 881 руб.(доля местного бюджета), экспертиза проектно-сметной документации +63830 руб. );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библиотеки (специальная оценка условий труда) +20000 руб., подключение Кульневской библиотеки к сети "Интернет" +4359 руб., школы +2 206 666,54 руб.(приобретение ГСМ для школьных автобусов +900 000 руб., техническое обслуживание газового обрудования и газопровода  +249 034,54 руб., ремонт крыш зданий школ +381 620 руб. (доля местного бюджета), экспертиза проектно-сметной документации +90810 руб., поверка сигнализаторов и монометров +78 969 руб., техническое обслуживание автоматики котлов +88 838 руб., поддержание в постоянной готовности сил и средств к реагированию в ЧС +31500 руб., ремонт школьных автобусов +194 371 руб., услуги по дератизации, акарицидной обработке +37 548 руб., вывоз ТБО +63 003 руб., ремонт пола в спортивном зале МБОУ Воробейнская СОШ +60 000 руб., подписка на газеты +3100 руб., страхование котельных +9900 руб., санитарно-гигиеническое обучение +6000 руб., изготовление бланков строгой отчетности+ 10810 руб., страхование автобуса +1163 руб.,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комплексная безопасность учреждений образования +700 000 руб.(обслуживание и ремонт пожарной сигнализации, системы радиомониторинга, видеонаблюдения,испытание и электрические измерения электрооборудования, огнезащитная обработка конструкций, обслуживание аппаратуры ГЛОНАСС).     Уменьшение расходов (местный бюджет) перераспределение на другой КБК по библиотекам -4359 руб.  (подключение Кульневской библиотеки к сети "Интернет")</t>
    </r>
  </si>
  <si>
    <t>Исходя из ожидаемого поступления (по плательщику ООО "Брянская мясная компания": за 2 месяца (январь-февраль) 2018года поступило НДФЛ 183,5 тыс. руб., за 2 месяца(январь-февраль) 2019 года - 1125 тыс. руб., рост поступлений + 942,2 тыс. руб.; за 1 квартал 2018 года поступило - 284,3 тыс. руб., ожидаемое поступление за 1 квартал 2019 года 1572,3 тыс. руб., увеличение поступлений + 1288,0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</si>
</sst>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top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2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view="pageBreakPreview" zoomScale="86" zoomScaleNormal="85" zoomScaleSheetLayoutView="86" workbookViewId="0">
      <selection activeCell="A2" sqref="A2:N2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6.855468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145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7" t="s">
        <v>205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" customHeight="1" x14ac:dyDescent="0.25">
      <c r="A3" s="42" t="s">
        <v>153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30" t="s">
        <v>92</v>
      </c>
      <c r="B4" s="131" t="s">
        <v>93</v>
      </c>
      <c r="C4" s="53" t="s">
        <v>208</v>
      </c>
      <c r="D4" s="126" t="s">
        <v>210</v>
      </c>
      <c r="E4" s="126" t="s">
        <v>211</v>
      </c>
      <c r="F4" s="126" t="s">
        <v>40</v>
      </c>
      <c r="G4" s="126"/>
      <c r="H4" s="126"/>
      <c r="I4" s="126"/>
      <c r="J4" s="126"/>
      <c r="K4" s="126"/>
      <c r="L4" s="126"/>
      <c r="M4" s="126" t="s">
        <v>41</v>
      </c>
      <c r="N4" s="128" t="s">
        <v>154</v>
      </c>
    </row>
    <row r="5" spans="1:14" ht="129.75" customHeight="1" x14ac:dyDescent="0.25">
      <c r="A5" s="130"/>
      <c r="B5" s="132"/>
      <c r="C5" s="53" t="s">
        <v>209</v>
      </c>
      <c r="D5" s="126"/>
      <c r="E5" s="126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155</v>
      </c>
      <c r="M5" s="126"/>
      <c r="N5" s="129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164</v>
      </c>
      <c r="C7" s="81">
        <f>C8+C32</f>
        <v>151550938.14000002</v>
      </c>
      <c r="D7" s="81">
        <f t="shared" ref="D7:M7" si="0">D8+D32</f>
        <v>145721542.74000001</v>
      </c>
      <c r="E7" s="81">
        <f t="shared" si="0"/>
        <v>8140359.1699999999</v>
      </c>
      <c r="F7" s="81">
        <f>F8+F32</f>
        <v>6048100</v>
      </c>
      <c r="G7" s="81">
        <f t="shared" si="0"/>
        <v>4760100</v>
      </c>
      <c r="H7" s="81">
        <f t="shared" si="0"/>
        <v>1288000</v>
      </c>
      <c r="I7" s="96">
        <f t="shared" ref="D7:M8" si="1">I8+I18</f>
        <v>0</v>
      </c>
      <c r="J7" s="96">
        <f t="shared" si="0"/>
        <v>0</v>
      </c>
      <c r="K7" s="96">
        <f t="shared" si="0"/>
        <v>0</v>
      </c>
      <c r="L7" s="81">
        <f t="shared" si="0"/>
        <v>6048100</v>
      </c>
      <c r="M7" s="81">
        <f t="shared" si="0"/>
        <v>151769642.74000001</v>
      </c>
      <c r="N7" s="85"/>
    </row>
    <row r="8" spans="1:14" s="15" customFormat="1" ht="18.75" x14ac:dyDescent="0.25">
      <c r="A8" s="40" t="s">
        <v>5</v>
      </c>
      <c r="B8" s="41" t="s">
        <v>162</v>
      </c>
      <c r="C8" s="81">
        <f>C9+C19</f>
        <v>38340739.390000008</v>
      </c>
      <c r="D8" s="81">
        <f t="shared" si="1"/>
        <v>36866015</v>
      </c>
      <c r="E8" s="81">
        <f t="shared" si="1"/>
        <v>3072711.0599999996</v>
      </c>
      <c r="F8" s="81">
        <f t="shared" si="1"/>
        <v>1288000</v>
      </c>
      <c r="G8" s="81">
        <f t="shared" si="1"/>
        <v>0</v>
      </c>
      <c r="H8" s="81">
        <f t="shared" si="1"/>
        <v>1288000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81">
        <f>L9+L19</f>
        <v>1288000</v>
      </c>
      <c r="M8" s="81">
        <f t="shared" si="1"/>
        <v>38154015</v>
      </c>
      <c r="N8" s="114"/>
    </row>
    <row r="9" spans="1:14" s="15" customFormat="1" ht="18.75" x14ac:dyDescent="0.25">
      <c r="A9" s="40" t="s">
        <v>103</v>
      </c>
      <c r="B9" s="47" t="s">
        <v>164</v>
      </c>
      <c r="C9" s="81">
        <f t="shared" ref="C9:M9" si="2">SUM(C10:C18)</f>
        <v>35518410.680000007</v>
      </c>
      <c r="D9" s="81">
        <f t="shared" si="2"/>
        <v>34463166</v>
      </c>
      <c r="E9" s="81">
        <f t="shared" si="2"/>
        <v>2938613.4699999997</v>
      </c>
      <c r="F9" s="81">
        <f>SUM(F10:F18)</f>
        <v>1288000</v>
      </c>
      <c r="G9" s="81">
        <f t="shared" si="2"/>
        <v>0</v>
      </c>
      <c r="H9" s="81">
        <f t="shared" si="2"/>
        <v>1288000</v>
      </c>
      <c r="I9" s="96">
        <f t="shared" si="2"/>
        <v>0</v>
      </c>
      <c r="J9" s="96">
        <f t="shared" si="2"/>
        <v>0</v>
      </c>
      <c r="K9" s="96">
        <f t="shared" si="2"/>
        <v>0</v>
      </c>
      <c r="L9" s="81">
        <f t="shared" si="2"/>
        <v>1288000</v>
      </c>
      <c r="M9" s="81">
        <f t="shared" si="2"/>
        <v>35751166</v>
      </c>
      <c r="N9" s="114"/>
    </row>
    <row r="10" spans="1:14" s="16" customFormat="1" ht="77.25" customHeight="1" x14ac:dyDescent="0.25">
      <c r="A10" s="38" t="s">
        <v>0</v>
      </c>
      <c r="B10" s="4" t="s">
        <v>134</v>
      </c>
      <c r="C10" s="80">
        <v>28117984.75</v>
      </c>
      <c r="D10" s="80">
        <v>26950000</v>
      </c>
      <c r="E10" s="80">
        <v>2012961.03</v>
      </c>
      <c r="F10" s="113">
        <v>1288000</v>
      </c>
      <c r="G10" s="76"/>
      <c r="H10" s="80">
        <v>1288000</v>
      </c>
      <c r="I10" s="77"/>
      <c r="J10" s="76"/>
      <c r="K10" s="76"/>
      <c r="L10" s="109">
        <f t="shared" ref="L10:L18" si="3">F10+I10</f>
        <v>1288000</v>
      </c>
      <c r="M10" s="109">
        <f t="shared" ref="M10:M20" si="4">D10+L10</f>
        <v>28238000</v>
      </c>
      <c r="N10" s="115" t="s">
        <v>254</v>
      </c>
    </row>
    <row r="11" spans="1:14" s="16" customFormat="1" ht="18.75" x14ac:dyDescent="0.25">
      <c r="A11" s="38" t="s">
        <v>1</v>
      </c>
      <c r="B11" s="4" t="s">
        <v>135</v>
      </c>
      <c r="C11" s="80">
        <v>5839227.4500000002</v>
      </c>
      <c r="D11" s="80">
        <v>6019966</v>
      </c>
      <c r="E11" s="80">
        <v>630396.22</v>
      </c>
      <c r="F11" s="97"/>
      <c r="G11" s="76"/>
      <c r="H11" s="76"/>
      <c r="I11" s="77">
        <f t="shared" ref="I11:I15" si="5">J11+K11</f>
        <v>0</v>
      </c>
      <c r="J11" s="76"/>
      <c r="K11" s="76"/>
      <c r="L11" s="109">
        <f t="shared" si="3"/>
        <v>0</v>
      </c>
      <c r="M11" s="109">
        <f t="shared" si="4"/>
        <v>6019966</v>
      </c>
      <c r="N11" s="115"/>
    </row>
    <row r="12" spans="1:14" s="16" customFormat="1" ht="71.25" customHeight="1" x14ac:dyDescent="0.25">
      <c r="A12" s="38" t="s">
        <v>46</v>
      </c>
      <c r="B12" s="4" t="s">
        <v>136</v>
      </c>
      <c r="C12" s="80">
        <v>1121031.3600000001</v>
      </c>
      <c r="D12" s="80">
        <v>1114000</v>
      </c>
      <c r="E12" s="80">
        <v>268113.34000000003</v>
      </c>
      <c r="F12" s="97"/>
      <c r="G12" s="76"/>
      <c r="H12" s="76"/>
      <c r="I12" s="77"/>
      <c r="J12" s="76"/>
      <c r="K12" s="76"/>
      <c r="L12" s="109">
        <f t="shared" si="3"/>
        <v>0</v>
      </c>
      <c r="M12" s="109">
        <f t="shared" si="4"/>
        <v>1114000</v>
      </c>
      <c r="N12" s="115"/>
    </row>
    <row r="13" spans="1:14" s="16" customFormat="1" ht="98.25" customHeight="1" x14ac:dyDescent="0.25">
      <c r="A13" s="38" t="s">
        <v>6</v>
      </c>
      <c r="B13" s="4" t="s">
        <v>137</v>
      </c>
      <c r="C13" s="80">
        <v>224828.17</v>
      </c>
      <c r="D13" s="80">
        <v>179200</v>
      </c>
      <c r="E13" s="80">
        <v>868.03</v>
      </c>
      <c r="F13" s="88"/>
      <c r="G13" s="76"/>
      <c r="H13" s="76"/>
      <c r="I13" s="77">
        <f t="shared" si="5"/>
        <v>0</v>
      </c>
      <c r="J13" s="76"/>
      <c r="K13" s="76"/>
      <c r="L13" s="109">
        <f t="shared" si="3"/>
        <v>0</v>
      </c>
      <c r="M13" s="109">
        <f t="shared" si="4"/>
        <v>179200</v>
      </c>
      <c r="N13" s="115"/>
    </row>
    <row r="14" spans="1:14" s="16" customFormat="1" ht="30" x14ac:dyDescent="0.25">
      <c r="A14" s="38" t="s">
        <v>114</v>
      </c>
      <c r="B14" s="4" t="s">
        <v>138</v>
      </c>
      <c r="C14" s="80">
        <v>4500</v>
      </c>
      <c r="D14" s="80"/>
      <c r="E14" s="80"/>
      <c r="F14" s="88"/>
      <c r="G14" s="76"/>
      <c r="H14" s="76"/>
      <c r="I14" s="77">
        <f t="shared" si="5"/>
        <v>0</v>
      </c>
      <c r="J14" s="76"/>
      <c r="K14" s="76"/>
      <c r="L14" s="109">
        <f t="shared" si="3"/>
        <v>0</v>
      </c>
      <c r="M14" s="109">
        <f t="shared" si="4"/>
        <v>0</v>
      </c>
      <c r="N14" s="115"/>
    </row>
    <row r="15" spans="1:14" s="16" customFormat="1" ht="18.75" x14ac:dyDescent="0.25">
      <c r="A15" s="38" t="s">
        <v>7</v>
      </c>
      <c r="B15" s="4" t="s">
        <v>139</v>
      </c>
      <c r="C15" s="80"/>
      <c r="D15" s="80"/>
      <c r="E15" s="80"/>
      <c r="F15" s="88">
        <f t="shared" ref="F15:F78" si="6">G15+H15</f>
        <v>0</v>
      </c>
      <c r="G15" s="76"/>
      <c r="H15" s="76"/>
      <c r="I15" s="77">
        <f t="shared" si="5"/>
        <v>0</v>
      </c>
      <c r="J15" s="76"/>
      <c r="K15" s="76"/>
      <c r="L15" s="109">
        <f t="shared" si="3"/>
        <v>0</v>
      </c>
      <c r="M15" s="109">
        <f t="shared" si="4"/>
        <v>0</v>
      </c>
      <c r="N15" s="80"/>
    </row>
    <row r="16" spans="1:14" s="16" customFormat="1" ht="18.75" x14ac:dyDescent="0.25">
      <c r="A16" s="38" t="s">
        <v>8</v>
      </c>
      <c r="B16" s="4" t="s">
        <v>140</v>
      </c>
      <c r="C16" s="80"/>
      <c r="D16" s="80"/>
      <c r="E16" s="80"/>
      <c r="F16" s="88">
        <f t="shared" si="6"/>
        <v>0</v>
      </c>
      <c r="G16" s="76"/>
      <c r="H16" s="76"/>
      <c r="I16" s="77">
        <f t="shared" ref="I16:I28" si="7">J16+K16</f>
        <v>0</v>
      </c>
      <c r="J16" s="76"/>
      <c r="K16" s="76"/>
      <c r="L16" s="109">
        <f>F16+I16</f>
        <v>0</v>
      </c>
      <c r="M16" s="109">
        <f t="shared" si="4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210838.95</v>
      </c>
      <c r="D17" s="80">
        <v>200000</v>
      </c>
      <c r="E17" s="80">
        <v>26274.85</v>
      </c>
      <c r="F17" s="88"/>
      <c r="G17" s="76"/>
      <c r="H17" s="76"/>
      <c r="I17" s="77"/>
      <c r="J17" s="76"/>
      <c r="K17" s="76"/>
      <c r="L17" s="109">
        <f t="shared" si="3"/>
        <v>0</v>
      </c>
      <c r="M17" s="109">
        <f t="shared" si="4"/>
        <v>200000</v>
      </c>
      <c r="N17" s="115"/>
    </row>
    <row r="18" spans="1:14" s="16" customFormat="1" ht="18.75" x14ac:dyDescent="0.25">
      <c r="A18" s="38" t="s">
        <v>2</v>
      </c>
      <c r="B18" s="4" t="s">
        <v>116</v>
      </c>
      <c r="C18" s="80"/>
      <c r="D18" s="80">
        <v>0</v>
      </c>
      <c r="E18" s="80"/>
      <c r="F18" s="97">
        <f t="shared" si="6"/>
        <v>0</v>
      </c>
      <c r="G18" s="76"/>
      <c r="H18" s="76"/>
      <c r="I18" s="77">
        <f t="shared" si="7"/>
        <v>0</v>
      </c>
      <c r="J18" s="76"/>
      <c r="K18" s="76"/>
      <c r="L18" s="109">
        <f t="shared" si="3"/>
        <v>0</v>
      </c>
      <c r="M18" s="109">
        <f t="shared" si="4"/>
        <v>0</v>
      </c>
      <c r="N18" s="80"/>
    </row>
    <row r="19" spans="1:14" s="15" customFormat="1" ht="18.75" x14ac:dyDescent="0.25">
      <c r="A19" s="40" t="s">
        <v>3</v>
      </c>
      <c r="B19" s="41" t="s">
        <v>164</v>
      </c>
      <c r="C19" s="81">
        <f>SUM(C20:C31)</f>
        <v>2822328.71</v>
      </c>
      <c r="D19" s="81">
        <f t="shared" ref="D19:M19" si="8">SUM(D20:D31)</f>
        <v>2402849</v>
      </c>
      <c r="E19" s="81">
        <f t="shared" si="8"/>
        <v>134097.59000000003</v>
      </c>
      <c r="F19" s="96">
        <f t="shared" si="8"/>
        <v>0</v>
      </c>
      <c r="G19" s="96">
        <f t="shared" si="8"/>
        <v>0</v>
      </c>
      <c r="H19" s="96">
        <f t="shared" si="8"/>
        <v>0</v>
      </c>
      <c r="I19" s="96">
        <f t="shared" si="8"/>
        <v>0</v>
      </c>
      <c r="J19" s="96">
        <f t="shared" si="8"/>
        <v>0</v>
      </c>
      <c r="K19" s="96">
        <f t="shared" si="8"/>
        <v>0</v>
      </c>
      <c r="L19" s="81">
        <f t="shared" si="8"/>
        <v>0</v>
      </c>
      <c r="M19" s="81">
        <f t="shared" si="8"/>
        <v>2402849</v>
      </c>
      <c r="N19" s="114"/>
    </row>
    <row r="20" spans="1:14" ht="30" x14ac:dyDescent="0.25">
      <c r="A20" s="39" t="s">
        <v>42</v>
      </c>
      <c r="B20" s="4" t="s">
        <v>117</v>
      </c>
      <c r="C20" s="82">
        <v>876131.82</v>
      </c>
      <c r="D20" s="82">
        <v>731344</v>
      </c>
      <c r="E20" s="82">
        <v>10677.27</v>
      </c>
      <c r="F20" s="88"/>
      <c r="G20" s="74"/>
      <c r="H20" s="74"/>
      <c r="I20" s="88"/>
      <c r="J20" s="74"/>
      <c r="K20" s="88"/>
      <c r="L20" s="116"/>
      <c r="M20" s="109">
        <f t="shared" si="4"/>
        <v>731344</v>
      </c>
      <c r="N20" s="115"/>
    </row>
    <row r="21" spans="1:14" ht="63.75" customHeight="1" x14ac:dyDescent="0.25">
      <c r="A21" s="39" t="s">
        <v>43</v>
      </c>
      <c r="B21" s="4" t="s">
        <v>147</v>
      </c>
      <c r="C21" s="82">
        <v>922727.54</v>
      </c>
      <c r="D21" s="82">
        <v>896305</v>
      </c>
      <c r="E21" s="82">
        <v>50064.800000000003</v>
      </c>
      <c r="F21" s="88"/>
      <c r="G21" s="74"/>
      <c r="H21" s="74"/>
      <c r="I21" s="88"/>
      <c r="J21" s="74"/>
      <c r="K21" s="74"/>
      <c r="L21" s="116"/>
      <c r="M21" s="109">
        <f>D21+L21</f>
        <v>896305</v>
      </c>
      <c r="N21" s="115"/>
    </row>
    <row r="22" spans="1:14" ht="57.75" customHeight="1" x14ac:dyDescent="0.25">
      <c r="A22" s="39" t="s">
        <v>145</v>
      </c>
      <c r="B22" s="4" t="s">
        <v>146</v>
      </c>
      <c r="C22" s="82"/>
      <c r="D22" s="82"/>
      <c r="E22" s="82">
        <v>0</v>
      </c>
      <c r="F22" s="88"/>
      <c r="G22" s="74"/>
      <c r="H22" s="74"/>
      <c r="I22" s="88"/>
      <c r="J22" s="74"/>
      <c r="K22" s="74"/>
      <c r="L22" s="116"/>
      <c r="M22" s="109">
        <f t="shared" ref="M22:M93" si="9">D22+L22</f>
        <v>0</v>
      </c>
      <c r="N22" s="115"/>
    </row>
    <row r="23" spans="1:14" ht="45" x14ac:dyDescent="0.25">
      <c r="A23" s="39" t="s">
        <v>148</v>
      </c>
      <c r="B23" s="4" t="s">
        <v>149</v>
      </c>
      <c r="C23" s="82"/>
      <c r="D23" s="82"/>
      <c r="E23" s="82"/>
      <c r="F23" s="88"/>
      <c r="G23" s="74"/>
      <c r="H23" s="74"/>
      <c r="I23" s="88"/>
      <c r="J23" s="74"/>
      <c r="K23" s="74"/>
      <c r="L23" s="116"/>
      <c r="M23" s="109">
        <f t="shared" si="9"/>
        <v>0</v>
      </c>
      <c r="N23" s="82"/>
    </row>
    <row r="24" spans="1:14" ht="30" x14ac:dyDescent="0.25">
      <c r="A24" s="39" t="s">
        <v>144</v>
      </c>
      <c r="B24" s="4" t="s">
        <v>118</v>
      </c>
      <c r="C24" s="82">
        <v>200567.13</v>
      </c>
      <c r="D24" s="82">
        <v>284000</v>
      </c>
      <c r="E24" s="82">
        <v>56066.8</v>
      </c>
      <c r="F24" s="88">
        <f t="shared" si="6"/>
        <v>0</v>
      </c>
      <c r="G24" s="74"/>
      <c r="H24" s="74"/>
      <c r="I24" s="88"/>
      <c r="J24" s="74"/>
      <c r="K24" s="88"/>
      <c r="L24" s="116"/>
      <c r="M24" s="109">
        <f t="shared" si="9"/>
        <v>284000</v>
      </c>
      <c r="N24" s="115"/>
    </row>
    <row r="25" spans="1:14" ht="30" x14ac:dyDescent="0.25">
      <c r="A25" s="39" t="s">
        <v>44</v>
      </c>
      <c r="B25" s="4" t="s">
        <v>119</v>
      </c>
      <c r="C25" s="82">
        <v>135640.39000000001</v>
      </c>
      <c r="D25" s="82">
        <v>113200</v>
      </c>
      <c r="E25" s="82">
        <v>5488.72</v>
      </c>
      <c r="F25" s="88"/>
      <c r="G25" s="74"/>
      <c r="H25" s="74"/>
      <c r="I25" s="88"/>
      <c r="J25" s="74"/>
      <c r="K25" s="74"/>
      <c r="L25" s="116"/>
      <c r="M25" s="109">
        <f t="shared" si="9"/>
        <v>113200</v>
      </c>
      <c r="N25" s="117"/>
    </row>
    <row r="26" spans="1:14" ht="18.75" x14ac:dyDescent="0.25">
      <c r="A26" s="39" t="s">
        <v>141</v>
      </c>
      <c r="B26" s="4" t="s">
        <v>122</v>
      </c>
      <c r="C26" s="82"/>
      <c r="D26" s="82"/>
      <c r="E26" s="82"/>
      <c r="F26" s="88">
        <f t="shared" si="6"/>
        <v>0</v>
      </c>
      <c r="G26" s="74"/>
      <c r="H26" s="74"/>
      <c r="I26" s="88">
        <f t="shared" si="7"/>
        <v>0</v>
      </c>
      <c r="J26" s="74"/>
      <c r="K26" s="74"/>
      <c r="L26" s="116">
        <f t="shared" ref="L26:L31" si="10">F26+I26</f>
        <v>0</v>
      </c>
      <c r="M26" s="109">
        <f t="shared" si="9"/>
        <v>0</v>
      </c>
      <c r="N26" s="82"/>
    </row>
    <row r="27" spans="1:14" ht="30" x14ac:dyDescent="0.3">
      <c r="A27" s="39" t="s">
        <v>142</v>
      </c>
      <c r="B27" s="4" t="s">
        <v>143</v>
      </c>
      <c r="C27" s="82"/>
      <c r="D27" s="82"/>
      <c r="E27" s="82"/>
      <c r="F27" s="88">
        <f t="shared" si="6"/>
        <v>0</v>
      </c>
      <c r="G27" s="74"/>
      <c r="H27" s="74"/>
      <c r="I27" s="88">
        <f t="shared" si="7"/>
        <v>0</v>
      </c>
      <c r="J27" s="74"/>
      <c r="K27" s="74"/>
      <c r="L27" s="116">
        <f t="shared" si="10"/>
        <v>0</v>
      </c>
      <c r="M27" s="109">
        <f t="shared" si="9"/>
        <v>0</v>
      </c>
      <c r="N27" s="118"/>
    </row>
    <row r="28" spans="1:14" ht="45" x14ac:dyDescent="0.25">
      <c r="A28" s="39" t="s">
        <v>120</v>
      </c>
      <c r="B28" s="4" t="s">
        <v>121</v>
      </c>
      <c r="C28" s="82">
        <v>270305.38</v>
      </c>
      <c r="D28" s="82"/>
      <c r="E28" s="82"/>
      <c r="F28" s="88"/>
      <c r="G28" s="74"/>
      <c r="H28" s="74"/>
      <c r="I28" s="88">
        <f t="shared" si="7"/>
        <v>0</v>
      </c>
      <c r="J28" s="74"/>
      <c r="K28" s="74"/>
      <c r="L28" s="116">
        <f t="shared" si="10"/>
        <v>0</v>
      </c>
      <c r="M28" s="109">
        <f t="shared" si="9"/>
        <v>0</v>
      </c>
      <c r="N28" s="115"/>
    </row>
    <row r="29" spans="1:14" ht="18.75" x14ac:dyDescent="0.25">
      <c r="A29" s="39" t="s">
        <v>52</v>
      </c>
      <c r="B29" s="4" t="s">
        <v>123</v>
      </c>
      <c r="C29" s="82"/>
      <c r="D29" s="82"/>
      <c r="E29" s="82"/>
      <c r="F29" s="88"/>
      <c r="G29" s="74"/>
      <c r="H29" s="74"/>
      <c r="I29" s="88">
        <f>J29+K29</f>
        <v>0</v>
      </c>
      <c r="J29" s="74"/>
      <c r="K29" s="74"/>
      <c r="L29" s="116">
        <f t="shared" si="10"/>
        <v>0</v>
      </c>
      <c r="M29" s="109">
        <f t="shared" si="9"/>
        <v>0</v>
      </c>
      <c r="N29" s="82"/>
    </row>
    <row r="30" spans="1:14" ht="49.5" customHeight="1" x14ac:dyDescent="0.25">
      <c r="A30" s="39" t="s">
        <v>53</v>
      </c>
      <c r="B30" s="4" t="s">
        <v>124</v>
      </c>
      <c r="C30" s="82">
        <v>416956.45</v>
      </c>
      <c r="D30" s="82">
        <v>378000</v>
      </c>
      <c r="E30" s="82">
        <v>11800</v>
      </c>
      <c r="F30" s="88"/>
      <c r="G30" s="74"/>
      <c r="H30" s="74"/>
      <c r="I30" s="88">
        <f>J30+K30</f>
        <v>0</v>
      </c>
      <c r="J30" s="74"/>
      <c r="K30" s="74"/>
      <c r="L30" s="116">
        <f>F30+I30</f>
        <v>0</v>
      </c>
      <c r="M30" s="109">
        <f t="shared" si="9"/>
        <v>378000</v>
      </c>
      <c r="N30" s="115"/>
    </row>
    <row r="31" spans="1:14" s="15" customFormat="1" ht="28.5" customHeight="1" x14ac:dyDescent="0.3">
      <c r="A31" s="39" t="s">
        <v>45</v>
      </c>
      <c r="B31" s="4" t="s">
        <v>125</v>
      </c>
      <c r="C31" s="82">
        <v>0</v>
      </c>
      <c r="D31" s="82"/>
      <c r="E31" s="82"/>
      <c r="F31" s="97"/>
      <c r="G31" s="74"/>
      <c r="H31" s="74"/>
      <c r="I31" s="88">
        <f>J31+K31</f>
        <v>0</v>
      </c>
      <c r="J31" s="74"/>
      <c r="K31" s="74"/>
      <c r="L31" s="116">
        <f t="shared" si="10"/>
        <v>0</v>
      </c>
      <c r="M31" s="109">
        <f t="shared" si="9"/>
        <v>0</v>
      </c>
      <c r="N31" s="118"/>
    </row>
    <row r="32" spans="1:14" s="15" customFormat="1" ht="18.75" x14ac:dyDescent="0.25">
      <c r="A32" s="40" t="s">
        <v>9</v>
      </c>
      <c r="B32" s="41" t="s">
        <v>163</v>
      </c>
      <c r="C32" s="81">
        <f t="shared" ref="C32:M32" si="11">C33+C78+C77+C76</f>
        <v>113210198.75000001</v>
      </c>
      <c r="D32" s="81">
        <f t="shared" si="11"/>
        <v>108855527.73999999</v>
      </c>
      <c r="E32" s="81">
        <f t="shared" si="11"/>
        <v>5067648.1100000003</v>
      </c>
      <c r="F32" s="81">
        <f t="shared" si="11"/>
        <v>4760100</v>
      </c>
      <c r="G32" s="81">
        <f t="shared" si="11"/>
        <v>4760100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81">
        <f t="shared" si="11"/>
        <v>4760100</v>
      </c>
      <c r="M32" s="81">
        <f t="shared" si="11"/>
        <v>113615627.73999999</v>
      </c>
      <c r="N32" s="85"/>
    </row>
    <row r="33" spans="1:14" s="15" customFormat="1" ht="28.5" x14ac:dyDescent="0.25">
      <c r="A33" s="40" t="s">
        <v>48</v>
      </c>
      <c r="B33" s="41" t="s">
        <v>164</v>
      </c>
      <c r="C33" s="81">
        <f>C34+C38+C55+C65</f>
        <v>113210198.75000001</v>
      </c>
      <c r="D33" s="81">
        <f>D34+D38+D55+D65</f>
        <v>108855527.73999999</v>
      </c>
      <c r="E33" s="81">
        <f>E34+E38+E55+E65</f>
        <v>5067648.1100000003</v>
      </c>
      <c r="F33" s="81">
        <f t="shared" si="6"/>
        <v>4760100</v>
      </c>
      <c r="G33" s="81">
        <f>G34+G38+G55+G65</f>
        <v>4760100</v>
      </c>
      <c r="H33" s="81">
        <f>H34+H38+H55+H65</f>
        <v>0</v>
      </c>
      <c r="I33" s="81">
        <f t="shared" ref="I33:I78" si="12">J33+K33</f>
        <v>0</v>
      </c>
      <c r="J33" s="81">
        <f>J34+J38+J55+J65</f>
        <v>0</v>
      </c>
      <c r="K33" s="81">
        <f>K34+K38+K55+K65</f>
        <v>0</v>
      </c>
      <c r="L33" s="81">
        <f t="shared" ref="L33:L103" si="13">F33+I33</f>
        <v>4760100</v>
      </c>
      <c r="M33" s="81">
        <f t="shared" si="9"/>
        <v>113615627.73999999</v>
      </c>
      <c r="N33" s="85"/>
    </row>
    <row r="34" spans="1:14" ht="18.75" x14ac:dyDescent="0.25">
      <c r="A34" s="48" t="s">
        <v>10</v>
      </c>
      <c r="B34" s="49" t="s">
        <v>212</v>
      </c>
      <c r="C34" s="83">
        <f>C35+C36+C37</f>
        <v>38016953.5</v>
      </c>
      <c r="D34" s="83">
        <f t="shared" ref="D34:K34" si="14">D35+D36+D37</f>
        <v>34880600</v>
      </c>
      <c r="E34" s="83">
        <f>E35+E36+E37</f>
        <v>2906716</v>
      </c>
      <c r="F34" s="83">
        <f t="shared" si="6"/>
        <v>0</v>
      </c>
      <c r="G34" s="83">
        <f t="shared" si="14"/>
        <v>0</v>
      </c>
      <c r="H34" s="83">
        <f t="shared" si="14"/>
        <v>0</v>
      </c>
      <c r="I34" s="83">
        <f t="shared" si="12"/>
        <v>0</v>
      </c>
      <c r="J34" s="83">
        <f t="shared" si="14"/>
        <v>0</v>
      </c>
      <c r="K34" s="83">
        <f t="shared" si="14"/>
        <v>0</v>
      </c>
      <c r="L34" s="83">
        <f>F34+I34</f>
        <v>0</v>
      </c>
      <c r="M34" s="83">
        <f>D34+L34</f>
        <v>34880600</v>
      </c>
      <c r="N34" s="99"/>
    </row>
    <row r="35" spans="1:14" ht="18.75" x14ac:dyDescent="0.25">
      <c r="A35" s="38" t="s">
        <v>11</v>
      </c>
      <c r="B35" s="4" t="s">
        <v>213</v>
      </c>
      <c r="C35" s="82">
        <v>8417000</v>
      </c>
      <c r="D35" s="82">
        <v>20386000</v>
      </c>
      <c r="E35" s="82">
        <v>1698833</v>
      </c>
      <c r="F35" s="113">
        <f t="shared" si="6"/>
        <v>0</v>
      </c>
      <c r="G35" s="82"/>
      <c r="H35" s="82"/>
      <c r="I35" s="121">
        <f t="shared" si="12"/>
        <v>0</v>
      </c>
      <c r="J35" s="82"/>
      <c r="K35" s="82"/>
      <c r="L35" s="116">
        <f t="shared" si="13"/>
        <v>0</v>
      </c>
      <c r="M35" s="113">
        <f t="shared" si="9"/>
        <v>20386000</v>
      </c>
      <c r="N35" s="76"/>
    </row>
    <row r="36" spans="1:14" ht="30" x14ac:dyDescent="0.25">
      <c r="A36" s="38" t="s">
        <v>12</v>
      </c>
      <c r="B36" s="4" t="s">
        <v>214</v>
      </c>
      <c r="C36" s="82">
        <v>28639953.5</v>
      </c>
      <c r="D36" s="82">
        <v>14494600</v>
      </c>
      <c r="E36" s="82">
        <v>1207883</v>
      </c>
      <c r="F36" s="113">
        <f t="shared" si="6"/>
        <v>0</v>
      </c>
      <c r="G36" s="82"/>
      <c r="H36" s="82"/>
      <c r="I36" s="121">
        <f t="shared" si="12"/>
        <v>0</v>
      </c>
      <c r="J36" s="82"/>
      <c r="K36" s="82"/>
      <c r="L36" s="116">
        <f t="shared" si="13"/>
        <v>0</v>
      </c>
      <c r="M36" s="113">
        <f t="shared" si="9"/>
        <v>14494600</v>
      </c>
      <c r="N36" s="87"/>
    </row>
    <row r="37" spans="1:14" s="15" customFormat="1" ht="18.75" x14ac:dyDescent="0.25">
      <c r="A37" s="38" t="s">
        <v>49</v>
      </c>
      <c r="B37" s="4" t="s">
        <v>215</v>
      </c>
      <c r="C37" s="82">
        <v>960000</v>
      </c>
      <c r="D37" s="74"/>
      <c r="E37" s="82"/>
      <c r="F37" s="113">
        <f t="shared" si="6"/>
        <v>0</v>
      </c>
      <c r="G37" s="82"/>
      <c r="H37" s="82"/>
      <c r="I37" s="121">
        <f t="shared" si="12"/>
        <v>0</v>
      </c>
      <c r="J37" s="82"/>
      <c r="K37" s="82"/>
      <c r="L37" s="116">
        <f t="shared" si="13"/>
        <v>0</v>
      </c>
      <c r="M37" s="113">
        <f t="shared" si="9"/>
        <v>0</v>
      </c>
      <c r="N37" s="87"/>
    </row>
    <row r="38" spans="1:14" ht="30" x14ac:dyDescent="0.25">
      <c r="A38" s="48" t="s">
        <v>151</v>
      </c>
      <c r="B38" s="49" t="s">
        <v>216</v>
      </c>
      <c r="C38" s="83">
        <f>SUM(C39:C54)</f>
        <v>6314487.0800000001</v>
      </c>
      <c r="D38" s="83">
        <f>SUM(D39:D54)</f>
        <v>187200</v>
      </c>
      <c r="E38" s="83"/>
      <c r="F38" s="83">
        <f t="shared" si="6"/>
        <v>4744140</v>
      </c>
      <c r="G38" s="83">
        <f>SUM(G39:G54)</f>
        <v>4744140</v>
      </c>
      <c r="H38" s="83">
        <f>SUM(H39:H54)</f>
        <v>0</v>
      </c>
      <c r="I38" s="83">
        <f t="shared" si="12"/>
        <v>0</v>
      </c>
      <c r="J38" s="83">
        <f>SUM(J39:J54)</f>
        <v>0</v>
      </c>
      <c r="K38" s="83">
        <f>SUM(K39:K54)</f>
        <v>0</v>
      </c>
      <c r="L38" s="83">
        <f t="shared" si="13"/>
        <v>4744140</v>
      </c>
      <c r="M38" s="83">
        <f t="shared" si="9"/>
        <v>4931340</v>
      </c>
      <c r="N38" s="79"/>
    </row>
    <row r="39" spans="1:14" s="16" customFormat="1" ht="30" x14ac:dyDescent="0.25">
      <c r="A39" s="51" t="s">
        <v>176</v>
      </c>
      <c r="B39" s="55" t="s">
        <v>175</v>
      </c>
      <c r="C39" s="80"/>
      <c r="D39" s="76"/>
      <c r="E39" s="80"/>
      <c r="F39" s="75">
        <f t="shared" si="6"/>
        <v>0</v>
      </c>
      <c r="G39" s="76"/>
      <c r="H39" s="76"/>
      <c r="I39" s="75">
        <f t="shared" si="12"/>
        <v>0</v>
      </c>
      <c r="J39" s="76"/>
      <c r="K39" s="76"/>
      <c r="L39" s="77">
        <f t="shared" si="13"/>
        <v>0</v>
      </c>
      <c r="M39" s="75">
        <f t="shared" si="9"/>
        <v>0</v>
      </c>
      <c r="N39" s="78"/>
    </row>
    <row r="40" spans="1:14" s="16" customFormat="1" ht="45" x14ac:dyDescent="0.25">
      <c r="A40" s="57" t="s">
        <v>193</v>
      </c>
      <c r="B40" s="56" t="s">
        <v>217</v>
      </c>
      <c r="C40" s="80"/>
      <c r="D40" s="76"/>
      <c r="E40" s="80"/>
      <c r="F40" s="75">
        <f t="shared" ref="F40:F54" si="15">G40+H40</f>
        <v>0</v>
      </c>
      <c r="G40" s="76"/>
      <c r="H40" s="76"/>
      <c r="I40" s="75">
        <f t="shared" ref="I40:I54" si="16">J40+K40</f>
        <v>0</v>
      </c>
      <c r="J40" s="76"/>
      <c r="K40" s="76"/>
      <c r="L40" s="77">
        <f t="shared" ref="L40:L54" si="17">F40+I40</f>
        <v>0</v>
      </c>
      <c r="M40" s="75">
        <f t="shared" ref="M40:M54" si="18">D40+L40</f>
        <v>0</v>
      </c>
      <c r="N40" s="78"/>
    </row>
    <row r="41" spans="1:14" s="16" customFormat="1" ht="45" x14ac:dyDescent="0.25">
      <c r="A41" s="51" t="s">
        <v>174</v>
      </c>
      <c r="B41" s="120" t="s">
        <v>173</v>
      </c>
      <c r="C41" s="80">
        <v>1753323.98</v>
      </c>
      <c r="D41" s="76"/>
      <c r="E41" s="80"/>
      <c r="F41" s="75">
        <f t="shared" si="15"/>
        <v>0</v>
      </c>
      <c r="G41" s="76"/>
      <c r="H41" s="76"/>
      <c r="I41" s="75">
        <f t="shared" si="16"/>
        <v>0</v>
      </c>
      <c r="J41" s="76"/>
      <c r="K41" s="76"/>
      <c r="L41" s="77">
        <f t="shared" si="17"/>
        <v>0</v>
      </c>
      <c r="M41" s="75">
        <f t="shared" si="18"/>
        <v>0</v>
      </c>
      <c r="N41" s="100"/>
    </row>
    <row r="42" spans="1:14" s="16" customFormat="1" ht="120" x14ac:dyDescent="0.25">
      <c r="A42" s="51" t="s">
        <v>172</v>
      </c>
      <c r="B42" s="56" t="s">
        <v>218</v>
      </c>
      <c r="C42" s="76"/>
      <c r="D42" s="76"/>
      <c r="E42" s="80"/>
      <c r="F42" s="75">
        <f t="shared" si="15"/>
        <v>0</v>
      </c>
      <c r="G42" s="76"/>
      <c r="H42" s="76"/>
      <c r="I42" s="75">
        <f t="shared" si="16"/>
        <v>0</v>
      </c>
      <c r="J42" s="76"/>
      <c r="K42" s="76"/>
      <c r="L42" s="77">
        <f t="shared" si="17"/>
        <v>0</v>
      </c>
      <c r="M42" s="75">
        <f t="shared" si="18"/>
        <v>0</v>
      </c>
      <c r="N42" s="78"/>
    </row>
    <row r="43" spans="1:14" s="16" customFormat="1" ht="90" x14ac:dyDescent="0.25">
      <c r="A43" s="51" t="s">
        <v>171</v>
      </c>
      <c r="B43" s="55" t="s">
        <v>170</v>
      </c>
      <c r="C43" s="76"/>
      <c r="D43" s="76"/>
      <c r="E43" s="80"/>
      <c r="F43" s="75">
        <f t="shared" si="15"/>
        <v>0</v>
      </c>
      <c r="G43" s="76"/>
      <c r="H43" s="76"/>
      <c r="I43" s="75">
        <f t="shared" si="16"/>
        <v>0</v>
      </c>
      <c r="J43" s="76"/>
      <c r="K43" s="76"/>
      <c r="L43" s="77">
        <f t="shared" si="17"/>
        <v>0</v>
      </c>
      <c r="M43" s="75">
        <f t="shared" si="18"/>
        <v>0</v>
      </c>
      <c r="N43" s="78"/>
    </row>
    <row r="44" spans="1:14" s="16" customFormat="1" ht="60" x14ac:dyDescent="0.25">
      <c r="A44" s="51" t="s">
        <v>169</v>
      </c>
      <c r="B44" s="55" t="s">
        <v>168</v>
      </c>
      <c r="C44" s="76"/>
      <c r="D44" s="76"/>
      <c r="E44" s="80"/>
      <c r="F44" s="75">
        <f t="shared" si="15"/>
        <v>0</v>
      </c>
      <c r="G44" s="76"/>
      <c r="H44" s="76"/>
      <c r="I44" s="75">
        <f t="shared" si="16"/>
        <v>0</v>
      </c>
      <c r="J44" s="76"/>
      <c r="K44" s="76"/>
      <c r="L44" s="77">
        <f t="shared" si="17"/>
        <v>0</v>
      </c>
      <c r="M44" s="75">
        <f t="shared" si="18"/>
        <v>0</v>
      </c>
      <c r="N44" s="78"/>
    </row>
    <row r="45" spans="1:14" s="16" customFormat="1" ht="60" x14ac:dyDescent="0.25">
      <c r="A45" s="57" t="s">
        <v>194</v>
      </c>
      <c r="B45" s="56" t="s">
        <v>219</v>
      </c>
      <c r="C45" s="76"/>
      <c r="D45" s="76"/>
      <c r="E45" s="80"/>
      <c r="F45" s="75">
        <f t="shared" si="15"/>
        <v>0</v>
      </c>
      <c r="G45" s="76"/>
      <c r="H45" s="76"/>
      <c r="I45" s="75">
        <f t="shared" si="16"/>
        <v>0</v>
      </c>
      <c r="J45" s="76"/>
      <c r="K45" s="76"/>
      <c r="L45" s="77">
        <f t="shared" si="17"/>
        <v>0</v>
      </c>
      <c r="M45" s="75">
        <f t="shared" si="18"/>
        <v>0</v>
      </c>
      <c r="N45" s="78"/>
    </row>
    <row r="46" spans="1:14" s="16" customFormat="1" ht="90" customHeight="1" x14ac:dyDescent="0.25">
      <c r="A46" s="51" t="s">
        <v>167</v>
      </c>
      <c r="B46" s="56" t="s">
        <v>220</v>
      </c>
      <c r="C46" s="80">
        <v>1754600</v>
      </c>
      <c r="D46" s="76"/>
      <c r="E46" s="80"/>
      <c r="F46" s="121">
        <f t="shared" si="15"/>
        <v>2744140</v>
      </c>
      <c r="G46" s="80">
        <v>2744140</v>
      </c>
      <c r="H46" s="80"/>
      <c r="I46" s="121">
        <f t="shared" si="16"/>
        <v>0</v>
      </c>
      <c r="J46" s="80"/>
      <c r="K46" s="80"/>
      <c r="L46" s="109">
        <f t="shared" si="17"/>
        <v>2744140</v>
      </c>
      <c r="M46" s="121">
        <f t="shared" si="18"/>
        <v>2744140</v>
      </c>
      <c r="N46" s="115" t="s">
        <v>248</v>
      </c>
    </row>
    <row r="47" spans="1:14" s="16" customFormat="1" ht="30" x14ac:dyDescent="0.3">
      <c r="A47" s="51" t="s">
        <v>192</v>
      </c>
      <c r="B47" s="56" t="s">
        <v>221</v>
      </c>
      <c r="C47" s="76"/>
      <c r="D47" s="76"/>
      <c r="E47" s="80"/>
      <c r="F47" s="75">
        <f t="shared" si="15"/>
        <v>0</v>
      </c>
      <c r="G47" s="76"/>
      <c r="H47" s="76"/>
      <c r="I47" s="75">
        <f t="shared" si="16"/>
        <v>0</v>
      </c>
      <c r="J47" s="76"/>
      <c r="K47" s="76"/>
      <c r="L47" s="77">
        <f t="shared" si="17"/>
        <v>0</v>
      </c>
      <c r="M47" s="75">
        <f t="shared" si="18"/>
        <v>0</v>
      </c>
      <c r="N47" s="90"/>
    </row>
    <row r="48" spans="1:14" s="16" customFormat="1" ht="60" x14ac:dyDescent="0.25">
      <c r="A48" s="51" t="s">
        <v>195</v>
      </c>
      <c r="B48" s="56" t="s">
        <v>222</v>
      </c>
      <c r="C48" s="76"/>
      <c r="D48" s="76"/>
      <c r="E48" s="80"/>
      <c r="F48" s="75">
        <f t="shared" si="15"/>
        <v>0</v>
      </c>
      <c r="G48" s="76"/>
      <c r="H48" s="76"/>
      <c r="I48" s="75">
        <f t="shared" si="16"/>
        <v>0</v>
      </c>
      <c r="J48" s="76"/>
      <c r="K48" s="76"/>
      <c r="L48" s="77">
        <f t="shared" si="17"/>
        <v>0</v>
      </c>
      <c r="M48" s="75">
        <f t="shared" si="18"/>
        <v>0</v>
      </c>
      <c r="N48" s="87"/>
    </row>
    <row r="49" spans="1:14" s="16" customFormat="1" ht="60" x14ac:dyDescent="0.25">
      <c r="A49" s="51" t="s">
        <v>202</v>
      </c>
      <c r="B49" s="56" t="s">
        <v>223</v>
      </c>
      <c r="C49" s="76"/>
      <c r="D49" s="76"/>
      <c r="E49" s="80"/>
      <c r="F49" s="75">
        <f t="shared" si="15"/>
        <v>0</v>
      </c>
      <c r="G49" s="76"/>
      <c r="H49" s="76"/>
      <c r="I49" s="75"/>
      <c r="J49" s="76"/>
      <c r="K49" s="76"/>
      <c r="L49" s="77">
        <f t="shared" si="17"/>
        <v>0</v>
      </c>
      <c r="M49" s="75">
        <f t="shared" si="18"/>
        <v>0</v>
      </c>
      <c r="N49" s="87"/>
    </row>
    <row r="50" spans="1:14" s="16" customFormat="1" ht="60" x14ac:dyDescent="0.25">
      <c r="A50" s="51" t="s">
        <v>203</v>
      </c>
      <c r="B50" s="56" t="s">
        <v>224</v>
      </c>
      <c r="C50" s="76"/>
      <c r="D50" s="76"/>
      <c r="E50" s="80"/>
      <c r="F50" s="75">
        <f t="shared" si="15"/>
        <v>0</v>
      </c>
      <c r="G50" s="76"/>
      <c r="H50" s="76"/>
      <c r="I50" s="75"/>
      <c r="J50" s="76"/>
      <c r="K50" s="76"/>
      <c r="L50" s="77">
        <f t="shared" si="17"/>
        <v>0</v>
      </c>
      <c r="M50" s="75">
        <f t="shared" si="18"/>
        <v>0</v>
      </c>
      <c r="N50" s="87"/>
    </row>
    <row r="51" spans="1:14" s="16" customFormat="1" ht="60" x14ac:dyDescent="0.25">
      <c r="A51" s="51" t="s">
        <v>207</v>
      </c>
      <c r="B51" s="56" t="s">
        <v>225</v>
      </c>
      <c r="C51" s="80">
        <v>1100000</v>
      </c>
      <c r="D51" s="76"/>
      <c r="E51" s="80"/>
      <c r="F51" s="121">
        <f t="shared" si="15"/>
        <v>2000000</v>
      </c>
      <c r="G51" s="80">
        <v>2000000</v>
      </c>
      <c r="H51" s="80"/>
      <c r="I51" s="121"/>
      <c r="J51" s="80"/>
      <c r="K51" s="80"/>
      <c r="L51" s="109">
        <f t="shared" si="17"/>
        <v>2000000</v>
      </c>
      <c r="M51" s="121">
        <f t="shared" si="18"/>
        <v>2000000</v>
      </c>
      <c r="N51" s="115" t="s">
        <v>247</v>
      </c>
    </row>
    <row r="52" spans="1:14" s="16" customFormat="1" ht="30" x14ac:dyDescent="0.25">
      <c r="A52" s="51" t="s">
        <v>206</v>
      </c>
      <c r="B52" s="56" t="s">
        <v>226</v>
      </c>
      <c r="C52" s="80">
        <v>990000</v>
      </c>
      <c r="D52" s="76"/>
      <c r="E52" s="80"/>
      <c r="F52" s="75">
        <f t="shared" si="15"/>
        <v>0</v>
      </c>
      <c r="G52" s="76"/>
      <c r="H52" s="76"/>
      <c r="I52" s="75"/>
      <c r="J52" s="76"/>
      <c r="K52" s="76"/>
      <c r="L52" s="77">
        <f t="shared" si="17"/>
        <v>0</v>
      </c>
      <c r="M52" s="75">
        <f t="shared" si="18"/>
        <v>0</v>
      </c>
      <c r="N52" s="87"/>
    </row>
    <row r="53" spans="1:14" s="16" customFormat="1" ht="30" x14ac:dyDescent="0.25">
      <c r="A53" s="51" t="s">
        <v>204</v>
      </c>
      <c r="B53" s="56" t="s">
        <v>227</v>
      </c>
      <c r="C53" s="80">
        <v>163044</v>
      </c>
      <c r="D53" s="76"/>
      <c r="E53" s="80"/>
      <c r="F53" s="75">
        <f t="shared" si="15"/>
        <v>0</v>
      </c>
      <c r="G53" s="76"/>
      <c r="H53" s="76"/>
      <c r="I53" s="75"/>
      <c r="J53" s="76"/>
      <c r="K53" s="76"/>
      <c r="L53" s="77">
        <f t="shared" si="17"/>
        <v>0</v>
      </c>
      <c r="M53" s="75">
        <f>D53+L53</f>
        <v>0</v>
      </c>
      <c r="N53" s="87"/>
    </row>
    <row r="54" spans="1:14" s="16" customFormat="1" ht="18.75" x14ac:dyDescent="0.25">
      <c r="A54" s="51" t="s">
        <v>166</v>
      </c>
      <c r="B54" s="55" t="s">
        <v>165</v>
      </c>
      <c r="C54" s="80">
        <v>553519.1</v>
      </c>
      <c r="D54" s="80">
        <v>187200</v>
      </c>
      <c r="E54" s="80"/>
      <c r="F54" s="75">
        <f t="shared" si="15"/>
        <v>0</v>
      </c>
      <c r="G54" s="76"/>
      <c r="H54" s="76"/>
      <c r="I54" s="75">
        <f t="shared" si="16"/>
        <v>0</v>
      </c>
      <c r="J54" s="76"/>
      <c r="K54" s="76"/>
      <c r="L54" s="109">
        <f t="shared" si="17"/>
        <v>0</v>
      </c>
      <c r="M54" s="121">
        <f t="shared" si="18"/>
        <v>187200</v>
      </c>
      <c r="N54" s="87"/>
    </row>
    <row r="55" spans="1:14" ht="30" x14ac:dyDescent="0.25">
      <c r="A55" s="50" t="s">
        <v>150</v>
      </c>
      <c r="B55" s="49" t="s">
        <v>228</v>
      </c>
      <c r="C55" s="83">
        <f>SUM(C56:C64)</f>
        <v>64834156.880000003</v>
      </c>
      <c r="D55" s="83">
        <f t="shared" ref="D55:K55" si="19">SUM(D56:D64)</f>
        <v>71618264.739999995</v>
      </c>
      <c r="E55" s="83">
        <f t="shared" si="19"/>
        <v>2002995.12</v>
      </c>
      <c r="F55" s="83">
        <f t="shared" si="19"/>
        <v>15960</v>
      </c>
      <c r="G55" s="83">
        <f t="shared" si="19"/>
        <v>15960</v>
      </c>
      <c r="H55" s="98">
        <f t="shared" si="19"/>
        <v>0</v>
      </c>
      <c r="I55" s="98">
        <f t="shared" si="19"/>
        <v>0</v>
      </c>
      <c r="J55" s="98">
        <f t="shared" si="19"/>
        <v>0</v>
      </c>
      <c r="K55" s="98">
        <f t="shared" si="19"/>
        <v>0</v>
      </c>
      <c r="L55" s="83">
        <f t="shared" si="13"/>
        <v>15960</v>
      </c>
      <c r="M55" s="83">
        <f t="shared" si="9"/>
        <v>71634224.739999995</v>
      </c>
      <c r="N55" s="79"/>
    </row>
    <row r="56" spans="1:14" ht="60" x14ac:dyDescent="0.25">
      <c r="A56" s="51" t="s">
        <v>185</v>
      </c>
      <c r="B56" s="55" t="s">
        <v>184</v>
      </c>
      <c r="C56" s="84"/>
      <c r="D56" s="84">
        <v>4980</v>
      </c>
      <c r="E56" s="84"/>
      <c r="F56" s="121">
        <f t="shared" si="6"/>
        <v>0</v>
      </c>
      <c r="G56" s="84"/>
      <c r="H56" s="78"/>
      <c r="I56" s="75">
        <f t="shared" si="12"/>
        <v>0</v>
      </c>
      <c r="J56" s="78"/>
      <c r="K56" s="78"/>
      <c r="L56" s="121">
        <f t="shared" si="13"/>
        <v>0</v>
      </c>
      <c r="M56" s="121">
        <f t="shared" si="9"/>
        <v>4980</v>
      </c>
      <c r="N56" s="78"/>
    </row>
    <row r="57" spans="1:14" ht="18.75" hidden="1" x14ac:dyDescent="0.25">
      <c r="A57" s="51"/>
      <c r="B57" s="56"/>
      <c r="C57" s="84"/>
      <c r="D57" s="84"/>
      <c r="E57" s="84"/>
      <c r="F57" s="121">
        <f t="shared" si="6"/>
        <v>0</v>
      </c>
      <c r="G57" s="80"/>
      <c r="H57" s="78"/>
      <c r="I57" s="75"/>
      <c r="J57" s="78"/>
      <c r="K57" s="78"/>
      <c r="L57" s="121">
        <f t="shared" si="13"/>
        <v>0</v>
      </c>
      <c r="M57" s="121">
        <f t="shared" si="9"/>
        <v>0</v>
      </c>
      <c r="N57" s="87"/>
    </row>
    <row r="58" spans="1:14" ht="45" x14ac:dyDescent="0.25">
      <c r="A58" s="51" t="s">
        <v>183</v>
      </c>
      <c r="B58" s="56" t="s">
        <v>229</v>
      </c>
      <c r="C58" s="84">
        <v>327432</v>
      </c>
      <c r="D58" s="84">
        <v>356873</v>
      </c>
      <c r="E58" s="84">
        <v>89218.25</v>
      </c>
      <c r="F58" s="121">
        <f t="shared" si="6"/>
        <v>0</v>
      </c>
      <c r="G58" s="84"/>
      <c r="H58" s="78"/>
      <c r="I58" s="75">
        <f t="shared" si="12"/>
        <v>0</v>
      </c>
      <c r="J58" s="78"/>
      <c r="K58" s="78"/>
      <c r="L58" s="121">
        <f t="shared" si="13"/>
        <v>0</v>
      </c>
      <c r="M58" s="121">
        <f t="shared" si="9"/>
        <v>356873</v>
      </c>
      <c r="N58" s="87"/>
    </row>
    <row r="59" spans="1:14" ht="45" x14ac:dyDescent="0.25">
      <c r="A59" s="51" t="s">
        <v>182</v>
      </c>
      <c r="B59" s="56" t="s">
        <v>230</v>
      </c>
      <c r="C59" s="78"/>
      <c r="D59" s="84">
        <v>52439.19</v>
      </c>
      <c r="E59" s="84"/>
      <c r="F59" s="121">
        <f t="shared" si="6"/>
        <v>0</v>
      </c>
      <c r="G59" s="84"/>
      <c r="H59" s="78"/>
      <c r="I59" s="75">
        <f>J59+K59</f>
        <v>0</v>
      </c>
      <c r="J59" s="78"/>
      <c r="K59" s="78"/>
      <c r="L59" s="121">
        <f t="shared" si="13"/>
        <v>0</v>
      </c>
      <c r="M59" s="121">
        <f t="shared" si="9"/>
        <v>52439.19</v>
      </c>
      <c r="N59" s="87"/>
    </row>
    <row r="60" spans="1:14" ht="45" x14ac:dyDescent="0.25">
      <c r="A60" s="51" t="s">
        <v>181</v>
      </c>
      <c r="B60" s="56" t="s">
        <v>231</v>
      </c>
      <c r="C60" s="84">
        <v>62453219.880000003</v>
      </c>
      <c r="D60" s="84">
        <v>66825028.549999997</v>
      </c>
      <c r="E60" s="84">
        <v>1913776.87</v>
      </c>
      <c r="F60" s="121">
        <f t="shared" si="6"/>
        <v>15960</v>
      </c>
      <c r="G60" s="84">
        <v>15960</v>
      </c>
      <c r="H60" s="78"/>
      <c r="I60" s="75">
        <f t="shared" si="12"/>
        <v>0</v>
      </c>
      <c r="J60" s="78"/>
      <c r="K60" s="78"/>
      <c r="L60" s="121">
        <f t="shared" si="13"/>
        <v>15960</v>
      </c>
      <c r="M60" s="121">
        <f t="shared" si="9"/>
        <v>66840988.549999997</v>
      </c>
      <c r="N60" s="115" t="s">
        <v>246</v>
      </c>
    </row>
    <row r="61" spans="1:14" ht="90" x14ac:dyDescent="0.25">
      <c r="A61" s="51" t="s">
        <v>180</v>
      </c>
      <c r="B61" s="56" t="s">
        <v>232</v>
      </c>
      <c r="C61" s="84">
        <v>176702</v>
      </c>
      <c r="D61" s="84">
        <v>364560</v>
      </c>
      <c r="E61" s="84"/>
      <c r="F61" s="75">
        <f t="shared" si="6"/>
        <v>0</v>
      </c>
      <c r="G61" s="78"/>
      <c r="H61" s="78"/>
      <c r="I61" s="75">
        <f t="shared" si="12"/>
        <v>0</v>
      </c>
      <c r="J61" s="78"/>
      <c r="K61" s="78"/>
      <c r="L61" s="75">
        <f t="shared" si="13"/>
        <v>0</v>
      </c>
      <c r="M61" s="121">
        <f t="shared" si="9"/>
        <v>364560</v>
      </c>
      <c r="N61" s="87"/>
    </row>
    <row r="62" spans="1:14" ht="45" x14ac:dyDescent="0.25">
      <c r="A62" s="51" t="s">
        <v>179</v>
      </c>
      <c r="B62" s="56" t="s">
        <v>233</v>
      </c>
      <c r="C62" s="78"/>
      <c r="D62" s="78"/>
      <c r="E62" s="84"/>
      <c r="F62" s="75">
        <f t="shared" si="6"/>
        <v>0</v>
      </c>
      <c r="G62" s="78"/>
      <c r="H62" s="78"/>
      <c r="I62" s="75">
        <f t="shared" si="12"/>
        <v>0</v>
      </c>
      <c r="J62" s="78"/>
      <c r="K62" s="78"/>
      <c r="L62" s="75">
        <f t="shared" si="13"/>
        <v>0</v>
      </c>
      <c r="M62" s="121">
        <f t="shared" si="9"/>
        <v>0</v>
      </c>
      <c r="N62" s="78"/>
    </row>
    <row r="63" spans="1:14" ht="75" x14ac:dyDescent="0.25">
      <c r="A63" s="51" t="s">
        <v>178</v>
      </c>
      <c r="B63" s="56" t="s">
        <v>234</v>
      </c>
      <c r="C63" s="84">
        <v>1876803</v>
      </c>
      <c r="D63" s="84">
        <v>4014384</v>
      </c>
      <c r="E63" s="84"/>
      <c r="F63" s="75">
        <f t="shared" si="6"/>
        <v>0</v>
      </c>
      <c r="G63" s="78"/>
      <c r="H63" s="78"/>
      <c r="I63" s="75">
        <f t="shared" si="12"/>
        <v>0</v>
      </c>
      <c r="J63" s="78"/>
      <c r="K63" s="78"/>
      <c r="L63" s="75">
        <f t="shared" si="13"/>
        <v>0</v>
      </c>
      <c r="M63" s="121">
        <f t="shared" si="9"/>
        <v>4014384</v>
      </c>
      <c r="N63" s="87"/>
    </row>
    <row r="64" spans="1:14" ht="30" x14ac:dyDescent="0.25">
      <c r="A64" s="51" t="s">
        <v>177</v>
      </c>
      <c r="B64" s="56" t="s">
        <v>235</v>
      </c>
      <c r="C64" s="78"/>
      <c r="D64" s="78"/>
      <c r="E64" s="84"/>
      <c r="F64" s="75">
        <f t="shared" si="6"/>
        <v>0</v>
      </c>
      <c r="G64" s="78"/>
      <c r="H64" s="78"/>
      <c r="I64" s="75">
        <f t="shared" si="12"/>
        <v>0</v>
      </c>
      <c r="J64" s="78"/>
      <c r="K64" s="78"/>
      <c r="L64" s="75">
        <f t="shared" si="13"/>
        <v>0</v>
      </c>
      <c r="M64" s="121">
        <f t="shared" si="9"/>
        <v>0</v>
      </c>
      <c r="N64" s="78"/>
    </row>
    <row r="65" spans="1:16" ht="30" x14ac:dyDescent="0.25">
      <c r="A65" s="48" t="s">
        <v>190</v>
      </c>
      <c r="B65" s="49" t="s">
        <v>236</v>
      </c>
      <c r="C65" s="83">
        <f>SUM(C66:C75)</f>
        <v>4044601.29</v>
      </c>
      <c r="D65" s="83">
        <f>SUM(D66:D75)</f>
        <v>2169463</v>
      </c>
      <c r="E65" s="83">
        <f>SUM(E66:E75)</f>
        <v>157936.99</v>
      </c>
      <c r="F65" s="98">
        <f t="shared" si="6"/>
        <v>0</v>
      </c>
      <c r="G65" s="98"/>
      <c r="H65" s="98">
        <f>SUM(H66:H75)</f>
        <v>0</v>
      </c>
      <c r="I65" s="98">
        <f t="shared" si="12"/>
        <v>0</v>
      </c>
      <c r="J65" s="98">
        <f>SUM(J66:J75)</f>
        <v>0</v>
      </c>
      <c r="K65" s="98">
        <f>SUM(K66:K75)</f>
        <v>0</v>
      </c>
      <c r="L65" s="98">
        <f t="shared" si="13"/>
        <v>0</v>
      </c>
      <c r="M65" s="83">
        <f t="shared" si="9"/>
        <v>2169463</v>
      </c>
      <c r="N65" s="79"/>
    </row>
    <row r="66" spans="1:16" s="15" customFormat="1" ht="75" x14ac:dyDescent="0.3">
      <c r="A66" s="51" t="s">
        <v>188</v>
      </c>
      <c r="B66" s="56" t="s">
        <v>237</v>
      </c>
      <c r="C66" s="84">
        <v>3567390.29</v>
      </c>
      <c r="D66" s="84">
        <v>1971200</v>
      </c>
      <c r="E66" s="84">
        <v>108371.24</v>
      </c>
      <c r="F66" s="97">
        <f t="shared" si="6"/>
        <v>0</v>
      </c>
      <c r="G66" s="101"/>
      <c r="H66" s="101"/>
      <c r="I66" s="97">
        <f t="shared" si="12"/>
        <v>0</v>
      </c>
      <c r="J66" s="101"/>
      <c r="K66" s="101"/>
      <c r="L66" s="88">
        <f t="shared" si="13"/>
        <v>0</v>
      </c>
      <c r="M66" s="113">
        <f t="shared" si="9"/>
        <v>1971200</v>
      </c>
      <c r="N66" s="91"/>
    </row>
    <row r="67" spans="1:16" s="15" customFormat="1" ht="45" x14ac:dyDescent="0.25">
      <c r="A67" s="57" t="s">
        <v>196</v>
      </c>
      <c r="B67" s="58" t="s">
        <v>238</v>
      </c>
      <c r="C67" s="78"/>
      <c r="D67" s="78"/>
      <c r="E67" s="84"/>
      <c r="F67" s="97">
        <f t="shared" ref="F67:F73" si="20">G67+H67</f>
        <v>0</v>
      </c>
      <c r="G67" s="101"/>
      <c r="H67" s="101"/>
      <c r="I67" s="97">
        <f t="shared" ref="I67:I73" si="21">J67+K67</f>
        <v>0</v>
      </c>
      <c r="J67" s="101"/>
      <c r="K67" s="101"/>
      <c r="L67" s="88">
        <f t="shared" ref="L67:L73" si="22">F67+I67</f>
        <v>0</v>
      </c>
      <c r="M67" s="97">
        <f t="shared" ref="M67:M73" si="23">D67+L67</f>
        <v>0</v>
      </c>
      <c r="N67" s="78"/>
    </row>
    <row r="68" spans="1:16" s="15" customFormat="1" ht="90" x14ac:dyDescent="0.25">
      <c r="A68" s="60" t="s">
        <v>197</v>
      </c>
      <c r="B68" s="59" t="s">
        <v>239</v>
      </c>
      <c r="C68" s="78"/>
      <c r="D68" s="78"/>
      <c r="E68" s="84"/>
      <c r="F68" s="97">
        <f t="shared" si="20"/>
        <v>0</v>
      </c>
      <c r="G68" s="101"/>
      <c r="H68" s="101"/>
      <c r="I68" s="97">
        <f t="shared" si="21"/>
        <v>0</v>
      </c>
      <c r="J68" s="101"/>
      <c r="K68" s="101"/>
      <c r="L68" s="88">
        <f t="shared" si="22"/>
        <v>0</v>
      </c>
      <c r="M68" s="97">
        <f>D68+L68</f>
        <v>0</v>
      </c>
      <c r="N68" s="87"/>
    </row>
    <row r="69" spans="1:16" s="15" customFormat="1" ht="60" x14ac:dyDescent="0.25">
      <c r="A69" s="52" t="s">
        <v>198</v>
      </c>
      <c r="B69" s="58" t="s">
        <v>240</v>
      </c>
      <c r="C69" s="78"/>
      <c r="D69" s="78"/>
      <c r="E69" s="84"/>
      <c r="F69" s="97">
        <f t="shared" si="20"/>
        <v>0</v>
      </c>
      <c r="G69" s="101"/>
      <c r="H69" s="101"/>
      <c r="I69" s="97">
        <f t="shared" si="21"/>
        <v>0</v>
      </c>
      <c r="J69" s="101"/>
      <c r="K69" s="101"/>
      <c r="L69" s="88">
        <f t="shared" si="22"/>
        <v>0</v>
      </c>
      <c r="M69" s="97">
        <f t="shared" si="23"/>
        <v>0</v>
      </c>
      <c r="N69" s="78"/>
    </row>
    <row r="70" spans="1:16" s="15" customFormat="1" ht="60" x14ac:dyDescent="0.25">
      <c r="A70" s="52" t="s">
        <v>199</v>
      </c>
      <c r="B70" s="58" t="s">
        <v>241</v>
      </c>
      <c r="C70" s="78"/>
      <c r="D70" s="78"/>
      <c r="E70" s="84"/>
      <c r="F70" s="97">
        <f t="shared" si="20"/>
        <v>0</v>
      </c>
      <c r="G70" s="101"/>
      <c r="H70" s="101"/>
      <c r="I70" s="97">
        <f t="shared" si="21"/>
        <v>0</v>
      </c>
      <c r="J70" s="101"/>
      <c r="K70" s="101"/>
      <c r="L70" s="88">
        <f t="shared" si="22"/>
        <v>0</v>
      </c>
      <c r="M70" s="97">
        <f t="shared" si="23"/>
        <v>0</v>
      </c>
      <c r="N70" s="78"/>
    </row>
    <row r="71" spans="1:16" s="15" customFormat="1" ht="60" x14ac:dyDescent="0.25">
      <c r="A71" s="51" t="s">
        <v>187</v>
      </c>
      <c r="B71" s="56" t="s">
        <v>242</v>
      </c>
      <c r="C71" s="78"/>
      <c r="D71" s="78"/>
      <c r="E71" s="84"/>
      <c r="F71" s="97">
        <f t="shared" si="20"/>
        <v>0</v>
      </c>
      <c r="G71" s="101"/>
      <c r="H71" s="101"/>
      <c r="I71" s="97">
        <f t="shared" si="21"/>
        <v>0</v>
      </c>
      <c r="J71" s="101"/>
      <c r="K71" s="101"/>
      <c r="L71" s="88">
        <f t="shared" si="22"/>
        <v>0</v>
      </c>
      <c r="M71" s="97">
        <f t="shared" si="23"/>
        <v>0</v>
      </c>
      <c r="N71" s="78"/>
    </row>
    <row r="72" spans="1:16" s="15" customFormat="1" ht="90" x14ac:dyDescent="0.25">
      <c r="A72" s="52" t="s">
        <v>200</v>
      </c>
      <c r="B72" s="58" t="s">
        <v>243</v>
      </c>
      <c r="C72" s="78"/>
      <c r="D72" s="78"/>
      <c r="E72" s="84"/>
      <c r="F72" s="97">
        <f t="shared" si="20"/>
        <v>0</v>
      </c>
      <c r="G72" s="101"/>
      <c r="H72" s="101"/>
      <c r="I72" s="97">
        <f t="shared" si="21"/>
        <v>0</v>
      </c>
      <c r="J72" s="101"/>
      <c r="K72" s="101"/>
      <c r="L72" s="88">
        <f t="shared" si="22"/>
        <v>0</v>
      </c>
      <c r="M72" s="97">
        <f t="shared" si="23"/>
        <v>0</v>
      </c>
      <c r="N72" s="78"/>
    </row>
    <row r="73" spans="1:16" s="15" customFormat="1" ht="75" x14ac:dyDescent="0.25">
      <c r="A73" s="52" t="s">
        <v>201</v>
      </c>
      <c r="B73" s="58" t="s">
        <v>244</v>
      </c>
      <c r="C73" s="78"/>
      <c r="D73" s="78"/>
      <c r="E73" s="84"/>
      <c r="F73" s="97">
        <f t="shared" si="20"/>
        <v>0</v>
      </c>
      <c r="G73" s="101"/>
      <c r="H73" s="101"/>
      <c r="I73" s="97">
        <f t="shared" si="21"/>
        <v>0</v>
      </c>
      <c r="J73" s="101"/>
      <c r="K73" s="101"/>
      <c r="L73" s="88">
        <f t="shared" si="22"/>
        <v>0</v>
      </c>
      <c r="M73" s="97">
        <f t="shared" si="23"/>
        <v>0</v>
      </c>
      <c r="N73" s="78"/>
    </row>
    <row r="74" spans="1:16" s="15" customFormat="1" ht="30" x14ac:dyDescent="0.3">
      <c r="A74" s="51" t="s">
        <v>186</v>
      </c>
      <c r="B74" s="56" t="s">
        <v>245</v>
      </c>
      <c r="C74" s="84">
        <v>477211</v>
      </c>
      <c r="D74" s="84">
        <v>198263</v>
      </c>
      <c r="E74" s="84">
        <v>49565.75</v>
      </c>
      <c r="F74" s="97">
        <f>G74+H74</f>
        <v>0</v>
      </c>
      <c r="G74" s="101"/>
      <c r="H74" s="101"/>
      <c r="I74" s="97">
        <f>J74+K74</f>
        <v>0</v>
      </c>
      <c r="J74" s="101"/>
      <c r="K74" s="101"/>
      <c r="L74" s="88">
        <f>F74+I74</f>
        <v>0</v>
      </c>
      <c r="M74" s="113">
        <f>D74+L74</f>
        <v>198263</v>
      </c>
      <c r="N74" s="90"/>
    </row>
    <row r="75" spans="1:16" s="15" customFormat="1" ht="30" x14ac:dyDescent="0.25">
      <c r="A75" s="51" t="s">
        <v>191</v>
      </c>
      <c r="B75" s="56" t="s">
        <v>189</v>
      </c>
      <c r="C75" s="78"/>
      <c r="D75" s="78"/>
      <c r="E75" s="84"/>
      <c r="F75" s="97">
        <f t="shared" si="6"/>
        <v>0</v>
      </c>
      <c r="G75" s="101"/>
      <c r="H75" s="101"/>
      <c r="I75" s="97">
        <f t="shared" si="12"/>
        <v>0</v>
      </c>
      <c r="J75" s="101"/>
      <c r="K75" s="101"/>
      <c r="L75" s="88">
        <f t="shared" si="13"/>
        <v>0</v>
      </c>
      <c r="M75" s="97">
        <f t="shared" si="9"/>
        <v>0</v>
      </c>
      <c r="N75" s="78"/>
    </row>
    <row r="76" spans="1:16" s="15" customFormat="1" ht="18.75" x14ac:dyDescent="0.25">
      <c r="A76" s="48" t="s">
        <v>131</v>
      </c>
      <c r="B76" s="49" t="s">
        <v>129</v>
      </c>
      <c r="C76" s="79"/>
      <c r="D76" s="79"/>
      <c r="E76" s="119"/>
      <c r="F76" s="98">
        <f t="shared" si="6"/>
        <v>0</v>
      </c>
      <c r="G76" s="79"/>
      <c r="H76" s="79"/>
      <c r="I76" s="98">
        <f t="shared" si="12"/>
        <v>0</v>
      </c>
      <c r="J76" s="79"/>
      <c r="K76" s="79"/>
      <c r="L76" s="102">
        <f t="shared" si="13"/>
        <v>0</v>
      </c>
      <c r="M76" s="98">
        <f t="shared" si="9"/>
        <v>0</v>
      </c>
      <c r="N76" s="79"/>
    </row>
    <row r="77" spans="1:16" s="15" customFormat="1" ht="60" x14ac:dyDescent="0.25">
      <c r="A77" s="48" t="s">
        <v>132</v>
      </c>
      <c r="B77" s="49" t="s">
        <v>130</v>
      </c>
      <c r="C77" s="79"/>
      <c r="D77" s="79"/>
      <c r="E77" s="119"/>
      <c r="F77" s="98">
        <f t="shared" si="6"/>
        <v>0</v>
      </c>
      <c r="G77" s="79"/>
      <c r="H77" s="79"/>
      <c r="I77" s="98">
        <f t="shared" si="12"/>
        <v>0</v>
      </c>
      <c r="J77" s="79"/>
      <c r="K77" s="79"/>
      <c r="L77" s="102">
        <f t="shared" si="13"/>
        <v>0</v>
      </c>
      <c r="M77" s="98">
        <f t="shared" si="9"/>
        <v>0</v>
      </c>
      <c r="N77" s="79"/>
    </row>
    <row r="78" spans="1:16" s="15" customFormat="1" ht="30" x14ac:dyDescent="0.25">
      <c r="A78" s="48" t="s">
        <v>133</v>
      </c>
      <c r="B78" s="49" t="s">
        <v>128</v>
      </c>
      <c r="C78" s="79"/>
      <c r="D78" s="79"/>
      <c r="E78" s="119"/>
      <c r="F78" s="98">
        <f t="shared" si="6"/>
        <v>0</v>
      </c>
      <c r="G78" s="79"/>
      <c r="H78" s="79"/>
      <c r="I78" s="98">
        <f t="shared" si="12"/>
        <v>0</v>
      </c>
      <c r="J78" s="79"/>
      <c r="K78" s="79"/>
      <c r="L78" s="102">
        <f t="shared" si="13"/>
        <v>0</v>
      </c>
      <c r="M78" s="98">
        <f t="shared" si="9"/>
        <v>0</v>
      </c>
      <c r="N78" s="92"/>
    </row>
    <row r="79" spans="1:16" s="15" customFormat="1" ht="18.75" x14ac:dyDescent="0.25">
      <c r="A79" s="67" t="s">
        <v>159</v>
      </c>
      <c r="B79" s="68" t="s">
        <v>164</v>
      </c>
      <c r="C79" s="112">
        <f>C80+C88+C101+C107</f>
        <v>153969591.49000001</v>
      </c>
      <c r="D79" s="112">
        <f t="shared" ref="D79:K79" si="24">D80+D88+D101+D107</f>
        <v>145721542.74000001</v>
      </c>
      <c r="E79" s="112">
        <f t="shared" si="24"/>
        <v>4500793.0599999996</v>
      </c>
      <c r="F79" s="112">
        <f t="shared" ref="F79:F116" si="25">G79+H79</f>
        <v>9664206.4000000004</v>
      </c>
      <c r="G79" s="112">
        <f>G80+G88+G101+G107</f>
        <v>4760100</v>
      </c>
      <c r="H79" s="112">
        <f t="shared" si="24"/>
        <v>4904106.4000000004</v>
      </c>
      <c r="I79" s="112">
        <f t="shared" ref="I79:I115" si="26">J79+K79</f>
        <v>-4359</v>
      </c>
      <c r="J79" s="112">
        <f t="shared" si="24"/>
        <v>0</v>
      </c>
      <c r="K79" s="112">
        <f t="shared" si="24"/>
        <v>-4359</v>
      </c>
      <c r="L79" s="112">
        <f t="shared" si="13"/>
        <v>9659847.4000000004</v>
      </c>
      <c r="M79" s="112">
        <f t="shared" si="9"/>
        <v>155381390.14000002</v>
      </c>
      <c r="N79" s="85"/>
    </row>
    <row r="80" spans="1:16" s="15" customFormat="1" ht="18.75" x14ac:dyDescent="0.25">
      <c r="A80" s="40" t="s">
        <v>156</v>
      </c>
      <c r="B80" s="41" t="s">
        <v>62</v>
      </c>
      <c r="C80" s="81">
        <f>C81+C85+C86</f>
        <v>105433676.38000001</v>
      </c>
      <c r="D80" s="81">
        <f t="shared" ref="D80:K80" si="27">D81+D85+D86</f>
        <v>114526205.19</v>
      </c>
      <c r="E80" s="81">
        <f t="shared" si="27"/>
        <v>3035072.01</v>
      </c>
      <c r="F80" s="81">
        <f t="shared" si="25"/>
        <v>1260</v>
      </c>
      <c r="G80" s="81">
        <f>G81+G85+G86</f>
        <v>1260</v>
      </c>
      <c r="H80" s="81">
        <f t="shared" si="27"/>
        <v>0</v>
      </c>
      <c r="I80" s="81">
        <f t="shared" si="26"/>
        <v>0</v>
      </c>
      <c r="J80" s="81">
        <f t="shared" si="27"/>
        <v>0</v>
      </c>
      <c r="K80" s="81">
        <f t="shared" si="27"/>
        <v>0</v>
      </c>
      <c r="L80" s="81">
        <f t="shared" si="13"/>
        <v>1260</v>
      </c>
      <c r="M80" s="81">
        <f t="shared" si="9"/>
        <v>114527465.19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109">
        <f>C82+C83+C84</f>
        <v>98182707.74000001</v>
      </c>
      <c r="D81" s="109">
        <f>D82+D83+D84</f>
        <v>107650269</v>
      </c>
      <c r="E81" s="109">
        <f>E82+E83+E84</f>
        <v>2599666.88</v>
      </c>
      <c r="F81" s="109">
        <f t="shared" si="25"/>
        <v>0</v>
      </c>
      <c r="G81" s="109">
        <f>G82+G83+G84</f>
        <v>0</v>
      </c>
      <c r="H81" s="109">
        <f>H82+H83+H84</f>
        <v>0</v>
      </c>
      <c r="I81" s="109">
        <f t="shared" si="26"/>
        <v>0</v>
      </c>
      <c r="J81" s="109">
        <f>J82+J83+J84</f>
        <v>0</v>
      </c>
      <c r="K81" s="109">
        <f>K82+K83+K84</f>
        <v>0</v>
      </c>
      <c r="L81" s="109">
        <f t="shared" si="13"/>
        <v>0</v>
      </c>
      <c r="M81" s="109">
        <f t="shared" si="9"/>
        <v>107650269</v>
      </c>
      <c r="N81" s="78"/>
    </row>
    <row r="82" spans="1:16" s="16" customFormat="1" ht="80.25" customHeight="1" x14ac:dyDescent="0.25">
      <c r="A82" s="38" t="s">
        <v>157</v>
      </c>
      <c r="B82" s="4" t="s">
        <v>56</v>
      </c>
      <c r="C82" s="80">
        <v>13092753.359999999</v>
      </c>
      <c r="D82" s="80">
        <v>14054306</v>
      </c>
      <c r="E82" s="80">
        <v>378408.51</v>
      </c>
      <c r="F82" s="109">
        <f t="shared" si="25"/>
        <v>0</v>
      </c>
      <c r="G82" s="80"/>
      <c r="H82" s="80"/>
      <c r="I82" s="109">
        <f t="shared" si="26"/>
        <v>0</v>
      </c>
      <c r="J82" s="80"/>
      <c r="K82" s="80"/>
      <c r="L82" s="109">
        <f t="shared" si="13"/>
        <v>0</v>
      </c>
      <c r="M82" s="109">
        <f t="shared" si="9"/>
        <v>14054306</v>
      </c>
      <c r="N82" s="86"/>
    </row>
    <row r="83" spans="1:16" s="16" customFormat="1" ht="152.25" customHeight="1" x14ac:dyDescent="0.25">
      <c r="A83" s="38" t="s">
        <v>104</v>
      </c>
      <c r="B83" s="4" t="s">
        <v>54</v>
      </c>
      <c r="C83" s="80">
        <v>17562829.370000001</v>
      </c>
      <c r="D83" s="80">
        <v>17127603</v>
      </c>
      <c r="E83" s="80">
        <v>524787.02</v>
      </c>
      <c r="F83" s="109">
        <f t="shared" si="25"/>
        <v>0</v>
      </c>
      <c r="G83" s="80"/>
      <c r="H83" s="80"/>
      <c r="I83" s="109">
        <f t="shared" si="26"/>
        <v>0</v>
      </c>
      <c r="J83" s="80"/>
      <c r="K83" s="80"/>
      <c r="L83" s="109">
        <f t="shared" si="13"/>
        <v>0</v>
      </c>
      <c r="M83" s="109">
        <f t="shared" si="9"/>
        <v>17127603</v>
      </c>
      <c r="N83" s="86"/>
    </row>
    <row r="84" spans="1:16" s="16" customFormat="1" ht="176.25" customHeight="1" x14ac:dyDescent="0.25">
      <c r="A84" s="38" t="s">
        <v>70</v>
      </c>
      <c r="B84" s="4" t="s">
        <v>57</v>
      </c>
      <c r="C84" s="80">
        <v>67527125.010000005</v>
      </c>
      <c r="D84" s="80">
        <v>76468360</v>
      </c>
      <c r="E84" s="80">
        <v>1696471.35</v>
      </c>
      <c r="F84" s="109">
        <f>G84+H84</f>
        <v>0</v>
      </c>
      <c r="G84" s="80"/>
      <c r="H84" s="80"/>
      <c r="I84" s="109">
        <f t="shared" si="26"/>
        <v>0</v>
      </c>
      <c r="J84" s="80"/>
      <c r="K84" s="80"/>
      <c r="L84" s="109">
        <f>F84+I84</f>
        <v>0</v>
      </c>
      <c r="M84" s="109">
        <f t="shared" si="9"/>
        <v>76468360</v>
      </c>
      <c r="N84" s="86"/>
      <c r="O84" s="17"/>
      <c r="P84" s="17"/>
    </row>
    <row r="85" spans="1:16" s="16" customFormat="1" ht="37.5" x14ac:dyDescent="0.25">
      <c r="A85" s="69" t="s">
        <v>58</v>
      </c>
      <c r="B85" s="70" t="s">
        <v>59</v>
      </c>
      <c r="C85" s="80">
        <v>7250968.6399999997</v>
      </c>
      <c r="D85" s="80">
        <v>6875936.1900000004</v>
      </c>
      <c r="E85" s="80">
        <v>435405.13</v>
      </c>
      <c r="F85" s="109">
        <f t="shared" si="25"/>
        <v>1260</v>
      </c>
      <c r="G85" s="80">
        <v>1260</v>
      </c>
      <c r="H85" s="80"/>
      <c r="I85" s="109">
        <f t="shared" si="26"/>
        <v>0</v>
      </c>
      <c r="J85" s="80"/>
      <c r="K85" s="80"/>
      <c r="L85" s="109">
        <f t="shared" si="13"/>
        <v>1260</v>
      </c>
      <c r="M85" s="109">
        <f t="shared" si="9"/>
        <v>6877196.1900000004</v>
      </c>
      <c r="N85" s="122" t="s">
        <v>250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5"/>
        <v>0</v>
      </c>
      <c r="G86" s="76"/>
      <c r="H86" s="76"/>
      <c r="I86" s="77">
        <f t="shared" si="26"/>
        <v>0</v>
      </c>
      <c r="J86" s="76"/>
      <c r="K86" s="76"/>
      <c r="L86" s="77">
        <f t="shared" si="13"/>
        <v>0</v>
      </c>
      <c r="M86" s="77">
        <f t="shared" si="9"/>
        <v>0</v>
      </c>
      <c r="N86" s="93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46117261.760000005</v>
      </c>
      <c r="D87" s="77">
        <f>D7-D80</f>
        <v>31195337.550000012</v>
      </c>
      <c r="E87" s="77">
        <f>E7-E80</f>
        <v>5105287.16</v>
      </c>
      <c r="F87" s="77">
        <f t="shared" si="25"/>
        <v>6046840</v>
      </c>
      <c r="G87" s="77">
        <f>G7-G80</f>
        <v>4758840</v>
      </c>
      <c r="H87" s="77">
        <f>H7-H80</f>
        <v>1288000</v>
      </c>
      <c r="I87" s="77">
        <f t="shared" si="26"/>
        <v>0</v>
      </c>
      <c r="J87" s="77">
        <f>J7-J80</f>
        <v>0</v>
      </c>
      <c r="K87" s="77">
        <f>K7-K80</f>
        <v>0</v>
      </c>
      <c r="L87" s="77">
        <f t="shared" si="13"/>
        <v>6046840</v>
      </c>
      <c r="M87" s="77">
        <f t="shared" si="9"/>
        <v>37242177.550000012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35013553.210000001</v>
      </c>
      <c r="D88" s="81">
        <f t="shared" ref="D88:E88" si="28">D89+D90+D94</f>
        <v>20391614.550000001</v>
      </c>
      <c r="E88" s="81">
        <f t="shared" si="28"/>
        <v>807029.54</v>
      </c>
      <c r="F88" s="81">
        <f t="shared" si="25"/>
        <v>6221669.54</v>
      </c>
      <c r="G88" s="81">
        <f>G89+G90+G94</f>
        <v>2014700</v>
      </c>
      <c r="H88" s="81">
        <f>H89+H90+H94</f>
        <v>4206969.54</v>
      </c>
      <c r="I88" s="81">
        <f t="shared" si="26"/>
        <v>-4359</v>
      </c>
      <c r="J88" s="81">
        <f>J89+J90+J94</f>
        <v>0</v>
      </c>
      <c r="K88" s="81">
        <f>K89+K90+K94</f>
        <v>-4359</v>
      </c>
      <c r="L88" s="81">
        <f t="shared" si="13"/>
        <v>6217310.54</v>
      </c>
      <c r="M88" s="81">
        <f t="shared" si="9"/>
        <v>26608925.09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80"/>
      <c r="F89" s="109">
        <f t="shared" si="25"/>
        <v>0</v>
      </c>
      <c r="G89" s="80"/>
      <c r="H89" s="80"/>
      <c r="I89" s="109">
        <f t="shared" si="26"/>
        <v>0</v>
      </c>
      <c r="J89" s="80"/>
      <c r="K89" s="80"/>
      <c r="L89" s="109">
        <f t="shared" si="13"/>
        <v>0</v>
      </c>
      <c r="M89" s="109">
        <f t="shared" si="9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109">
        <f>C91+C92+C93</f>
        <v>6363561.5600000005</v>
      </c>
      <c r="D90" s="109">
        <f t="shared" ref="D90:K90" si="29">D91+D92+D93</f>
        <v>5346648.55</v>
      </c>
      <c r="E90" s="109">
        <f t="shared" si="29"/>
        <v>235496.05</v>
      </c>
      <c r="F90" s="109">
        <f t="shared" si="25"/>
        <v>593781</v>
      </c>
      <c r="G90" s="109">
        <f t="shared" si="29"/>
        <v>0</v>
      </c>
      <c r="H90" s="109">
        <f t="shared" si="29"/>
        <v>593781</v>
      </c>
      <c r="I90" s="109">
        <f t="shared" si="26"/>
        <v>0</v>
      </c>
      <c r="J90" s="109">
        <f t="shared" si="29"/>
        <v>0</v>
      </c>
      <c r="K90" s="109">
        <f t="shared" si="29"/>
        <v>0</v>
      </c>
      <c r="L90" s="109">
        <f t="shared" si="13"/>
        <v>593781</v>
      </c>
      <c r="M90" s="109">
        <f t="shared" si="9"/>
        <v>5940429.5499999998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45889.69</v>
      </c>
      <c r="D91" s="80">
        <v>65788</v>
      </c>
      <c r="E91" s="80"/>
      <c r="F91" s="109">
        <f t="shared" si="25"/>
        <v>0</v>
      </c>
      <c r="G91" s="80"/>
      <c r="H91" s="80"/>
      <c r="I91" s="109">
        <f t="shared" si="26"/>
        <v>0</v>
      </c>
      <c r="J91" s="80"/>
      <c r="K91" s="80"/>
      <c r="L91" s="109">
        <f t="shared" si="13"/>
        <v>0</v>
      </c>
      <c r="M91" s="109">
        <f t="shared" si="9"/>
        <v>65788</v>
      </c>
      <c r="N91" s="87"/>
      <c r="O91" s="17"/>
    </row>
    <row r="92" spans="1:16" s="16" customFormat="1" ht="240" customHeight="1" x14ac:dyDescent="0.25">
      <c r="A92" s="38" t="s">
        <v>66</v>
      </c>
      <c r="B92" s="4" t="s">
        <v>30</v>
      </c>
      <c r="C92" s="80">
        <v>6317671.8700000001</v>
      </c>
      <c r="D92" s="80">
        <v>5280860.55</v>
      </c>
      <c r="E92" s="80">
        <v>235496.05</v>
      </c>
      <c r="F92" s="109">
        <f t="shared" si="25"/>
        <v>593781</v>
      </c>
      <c r="G92" s="80"/>
      <c r="H92" s="80">
        <v>593781</v>
      </c>
      <c r="I92" s="109">
        <f t="shared" si="26"/>
        <v>0</v>
      </c>
      <c r="J92" s="80"/>
      <c r="K92" s="80"/>
      <c r="L92" s="109">
        <f t="shared" si="13"/>
        <v>593781</v>
      </c>
      <c r="M92" s="109">
        <f>D92+L92</f>
        <v>5874641.5499999998</v>
      </c>
      <c r="N92" s="115" t="s">
        <v>252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5"/>
        <v>0</v>
      </c>
      <c r="G93" s="76"/>
      <c r="H93" s="76"/>
      <c r="I93" s="77">
        <f t="shared" si="26"/>
        <v>0</v>
      </c>
      <c r="J93" s="76"/>
      <c r="K93" s="76"/>
      <c r="L93" s="77">
        <f t="shared" si="13"/>
        <v>0</v>
      </c>
      <c r="M93" s="77">
        <f t="shared" si="9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109">
        <f>C95+C96+C97+C98+C99</f>
        <v>28649991.650000002</v>
      </c>
      <c r="D94" s="109">
        <f t="shared" ref="D94:K94" si="30">D95+D96+D97+D98+D99</f>
        <v>15044966</v>
      </c>
      <c r="E94" s="109">
        <f t="shared" si="30"/>
        <v>571533.49</v>
      </c>
      <c r="F94" s="109">
        <f t="shared" si="25"/>
        <v>5627888.54</v>
      </c>
      <c r="G94" s="109">
        <f t="shared" si="30"/>
        <v>2014700</v>
      </c>
      <c r="H94" s="109">
        <f t="shared" si="30"/>
        <v>3613188.54</v>
      </c>
      <c r="I94" s="109">
        <f t="shared" si="26"/>
        <v>-4359</v>
      </c>
      <c r="J94" s="109">
        <f t="shared" si="30"/>
        <v>0</v>
      </c>
      <c r="K94" s="109">
        <f t="shared" si="30"/>
        <v>-4359</v>
      </c>
      <c r="L94" s="109">
        <f t="shared" si="13"/>
        <v>5623529.54</v>
      </c>
      <c r="M94" s="109">
        <f t="shared" ref="M94:M114" si="31">D94+L94</f>
        <v>20668495.539999999</v>
      </c>
      <c r="N94" s="76"/>
    </row>
    <row r="95" spans="1:16" s="16" customFormat="1" ht="409.5" customHeight="1" x14ac:dyDescent="0.25">
      <c r="A95" s="38" t="s">
        <v>69</v>
      </c>
      <c r="B95" s="4" t="s">
        <v>71</v>
      </c>
      <c r="C95" s="80">
        <v>28222461.949999999</v>
      </c>
      <c r="D95" s="80">
        <v>14606837</v>
      </c>
      <c r="E95" s="80">
        <v>542837.49</v>
      </c>
      <c r="F95" s="109">
        <f t="shared" si="25"/>
        <v>5627888.54</v>
      </c>
      <c r="G95" s="80">
        <v>2014700</v>
      </c>
      <c r="H95" s="80">
        <v>3613188.54</v>
      </c>
      <c r="I95" s="109">
        <f t="shared" si="26"/>
        <v>-4359</v>
      </c>
      <c r="J95" s="80"/>
      <c r="K95" s="80">
        <v>-4359</v>
      </c>
      <c r="L95" s="109">
        <f t="shared" si="13"/>
        <v>5623529.54</v>
      </c>
      <c r="M95" s="109">
        <f t="shared" si="31"/>
        <v>20230366.539999999</v>
      </c>
      <c r="N95" s="95" t="s">
        <v>253</v>
      </c>
    </row>
    <row r="96" spans="1:16" s="16" customFormat="1" ht="30" x14ac:dyDescent="0.25">
      <c r="A96" s="38" t="s">
        <v>106</v>
      </c>
      <c r="B96" s="4" t="s">
        <v>32</v>
      </c>
      <c r="C96" s="76"/>
      <c r="D96" s="76">
        <v>0</v>
      </c>
      <c r="E96" s="76">
        <v>0</v>
      </c>
      <c r="F96" s="77">
        <f t="shared" si="25"/>
        <v>0</v>
      </c>
      <c r="G96" s="76"/>
      <c r="H96" s="76"/>
      <c r="I96" s="77">
        <f t="shared" si="26"/>
        <v>0</v>
      </c>
      <c r="J96" s="76"/>
      <c r="K96" s="76"/>
      <c r="L96" s="77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110">
        <v>267817</v>
      </c>
      <c r="D97" s="110">
        <v>291000</v>
      </c>
      <c r="E97" s="103"/>
      <c r="F97" s="104">
        <f t="shared" si="25"/>
        <v>0</v>
      </c>
      <c r="G97" s="103"/>
      <c r="H97" s="103"/>
      <c r="I97" s="104">
        <f t="shared" si="26"/>
        <v>0</v>
      </c>
      <c r="J97" s="103"/>
      <c r="K97" s="103"/>
      <c r="L97" s="104">
        <f t="shared" si="13"/>
        <v>0</v>
      </c>
      <c r="M97" s="124">
        <f t="shared" si="31"/>
        <v>291000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80">
        <v>395.1</v>
      </c>
      <c r="D98" s="76"/>
      <c r="E98" s="76"/>
      <c r="F98" s="77">
        <f t="shared" si="25"/>
        <v>0</v>
      </c>
      <c r="G98" s="76"/>
      <c r="H98" s="76"/>
      <c r="I98" s="77">
        <f t="shared" si="26"/>
        <v>0</v>
      </c>
      <c r="J98" s="76"/>
      <c r="K98" s="76"/>
      <c r="L98" s="77">
        <f t="shared" si="13"/>
        <v>0</v>
      </c>
      <c r="M98" s="109">
        <f t="shared" si="31"/>
        <v>0</v>
      </c>
      <c r="N98" s="87"/>
    </row>
    <row r="99" spans="1:15" s="16" customFormat="1" ht="96.75" customHeight="1" x14ac:dyDescent="0.25">
      <c r="A99" s="38" t="s">
        <v>74</v>
      </c>
      <c r="B99" s="4" t="s">
        <v>35</v>
      </c>
      <c r="C99" s="80">
        <v>159317.6</v>
      </c>
      <c r="D99" s="80">
        <v>147129</v>
      </c>
      <c r="E99" s="80">
        <v>28696</v>
      </c>
      <c r="F99" s="77">
        <f t="shared" si="25"/>
        <v>0</v>
      </c>
      <c r="G99" s="76"/>
      <c r="H99" s="76"/>
      <c r="I99" s="77">
        <f t="shared" si="26"/>
        <v>0</v>
      </c>
      <c r="J99" s="76"/>
      <c r="K99" s="76"/>
      <c r="L99" s="77">
        <f t="shared" si="13"/>
        <v>0</v>
      </c>
      <c r="M99" s="109">
        <f t="shared" si="31"/>
        <v>147129</v>
      </c>
      <c r="N99" s="87"/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11103708.550000004</v>
      </c>
      <c r="D100" s="75">
        <f>D7-D80-D88</f>
        <v>10803723.000000011</v>
      </c>
      <c r="E100" s="75">
        <f>E7-E80-E88</f>
        <v>4298257.62</v>
      </c>
      <c r="F100" s="75">
        <f t="shared" si="25"/>
        <v>-174829.54000000004</v>
      </c>
      <c r="G100" s="75">
        <f>G7-G80-G88</f>
        <v>2744140</v>
      </c>
      <c r="H100" s="75">
        <f>H7-H80-H88</f>
        <v>-2918969.54</v>
      </c>
      <c r="I100" s="75">
        <f t="shared" si="26"/>
        <v>4359</v>
      </c>
      <c r="J100" s="75">
        <f>J7-J80-J88</f>
        <v>0</v>
      </c>
      <c r="K100" s="75">
        <f>K7-K80-K88</f>
        <v>4359</v>
      </c>
      <c r="L100" s="75">
        <f t="shared" si="13"/>
        <v>-170470.54000000004</v>
      </c>
      <c r="M100" s="75">
        <f t="shared" si="31"/>
        <v>10633252.460000012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4487901.1899999995</v>
      </c>
      <c r="D101" s="81">
        <f t="shared" ref="D101:K101" si="32">D102+D103+D104+D105+D106</f>
        <v>4114384</v>
      </c>
      <c r="E101" s="96">
        <f t="shared" si="32"/>
        <v>0</v>
      </c>
      <c r="F101" s="81">
        <f t="shared" si="25"/>
        <v>300000</v>
      </c>
      <c r="G101" s="81">
        <f t="shared" si="32"/>
        <v>0</v>
      </c>
      <c r="H101" s="81">
        <f t="shared" si="32"/>
        <v>300000</v>
      </c>
      <c r="I101" s="81">
        <f t="shared" si="26"/>
        <v>0</v>
      </c>
      <c r="J101" s="81">
        <f t="shared" si="32"/>
        <v>0</v>
      </c>
      <c r="K101" s="81">
        <f t="shared" si="32"/>
        <v>0</v>
      </c>
      <c r="L101" s="81">
        <f t="shared" si="13"/>
        <v>300000</v>
      </c>
      <c r="M101" s="81">
        <f t="shared" si="31"/>
        <v>4414384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111">
        <v>4014588.19</v>
      </c>
      <c r="D102" s="111">
        <v>4014384</v>
      </c>
      <c r="E102" s="105"/>
      <c r="F102" s="123">
        <f t="shared" si="25"/>
        <v>0</v>
      </c>
      <c r="G102" s="111"/>
      <c r="H102" s="111"/>
      <c r="I102" s="123">
        <f t="shared" si="26"/>
        <v>0</v>
      </c>
      <c r="J102" s="111"/>
      <c r="K102" s="111"/>
      <c r="L102" s="123">
        <f t="shared" si="13"/>
        <v>0</v>
      </c>
      <c r="M102" s="123">
        <f t="shared" si="31"/>
        <v>4014384</v>
      </c>
      <c r="N102" s="87"/>
    </row>
    <row r="103" spans="1:15" s="16" customFormat="1" ht="45" x14ac:dyDescent="0.25">
      <c r="A103" s="38" t="s">
        <v>76</v>
      </c>
      <c r="B103" s="4" t="s">
        <v>37</v>
      </c>
      <c r="C103" s="82">
        <v>473313</v>
      </c>
      <c r="D103" s="74"/>
      <c r="E103" s="74"/>
      <c r="F103" s="116">
        <f t="shared" si="25"/>
        <v>0</v>
      </c>
      <c r="G103" s="82"/>
      <c r="H103" s="82"/>
      <c r="I103" s="116">
        <f t="shared" si="26"/>
        <v>0</v>
      </c>
      <c r="J103" s="82"/>
      <c r="K103" s="82"/>
      <c r="L103" s="116">
        <f t="shared" si="13"/>
        <v>0</v>
      </c>
      <c r="M103" s="116">
        <f t="shared" si="31"/>
        <v>0</v>
      </c>
      <c r="N103" s="87"/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116">
        <f t="shared" si="25"/>
        <v>0</v>
      </c>
      <c r="G104" s="82"/>
      <c r="H104" s="82"/>
      <c r="I104" s="116">
        <f t="shared" si="26"/>
        <v>0</v>
      </c>
      <c r="J104" s="82"/>
      <c r="K104" s="82"/>
      <c r="L104" s="116">
        <f t="shared" ref="L104:L115" si="33">F104+I104</f>
        <v>0</v>
      </c>
      <c r="M104" s="116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116">
        <f t="shared" si="25"/>
        <v>0</v>
      </c>
      <c r="G105" s="82"/>
      <c r="H105" s="82"/>
      <c r="I105" s="116">
        <f t="shared" si="26"/>
        <v>0</v>
      </c>
      <c r="J105" s="82"/>
      <c r="K105" s="82"/>
      <c r="L105" s="116">
        <f t="shared" si="33"/>
        <v>0</v>
      </c>
      <c r="M105" s="116">
        <f t="shared" si="31"/>
        <v>0</v>
      </c>
      <c r="N105" s="78"/>
      <c r="O105" s="17"/>
    </row>
    <row r="106" spans="1:15" s="16" customFormat="1" ht="18.75" x14ac:dyDescent="0.25">
      <c r="A106" s="38" t="s">
        <v>80</v>
      </c>
      <c r="B106" s="4" t="s">
        <v>39</v>
      </c>
      <c r="C106" s="74"/>
      <c r="D106" s="82">
        <v>100000</v>
      </c>
      <c r="E106" s="74"/>
      <c r="F106" s="116">
        <f t="shared" si="25"/>
        <v>300000</v>
      </c>
      <c r="G106" s="82"/>
      <c r="H106" s="82">
        <v>300000</v>
      </c>
      <c r="I106" s="116">
        <f t="shared" si="26"/>
        <v>0</v>
      </c>
      <c r="J106" s="82"/>
      <c r="K106" s="82"/>
      <c r="L106" s="116">
        <f t="shared" si="33"/>
        <v>300000</v>
      </c>
      <c r="M106" s="116">
        <f t="shared" si="31"/>
        <v>400000</v>
      </c>
      <c r="N106" s="115" t="s">
        <v>251</v>
      </c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9034460.7100000009</v>
      </c>
      <c r="D107" s="81">
        <f t="shared" ref="D107:K107" si="34">D108+D114</f>
        <v>6689339</v>
      </c>
      <c r="E107" s="81">
        <f t="shared" si="34"/>
        <v>658691.51</v>
      </c>
      <c r="F107" s="81">
        <f t="shared" si="25"/>
        <v>3141276.86</v>
      </c>
      <c r="G107" s="81">
        <f t="shared" si="34"/>
        <v>2744140</v>
      </c>
      <c r="H107" s="81">
        <f t="shared" si="34"/>
        <v>397136.86</v>
      </c>
      <c r="I107" s="96">
        <f t="shared" si="26"/>
        <v>0</v>
      </c>
      <c r="J107" s="96">
        <f t="shared" si="34"/>
        <v>0</v>
      </c>
      <c r="K107" s="96">
        <f t="shared" si="34"/>
        <v>0</v>
      </c>
      <c r="L107" s="81">
        <f t="shared" si="33"/>
        <v>3141276.86</v>
      </c>
      <c r="M107" s="81">
        <f t="shared" si="31"/>
        <v>9830615.8599999994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109">
        <f>C109+C110+C111+C112+C113</f>
        <v>9034460.7100000009</v>
      </c>
      <c r="D108" s="109">
        <f t="shared" ref="D108:E108" si="35">D109+D110+D111+D112+D113</f>
        <v>6653839</v>
      </c>
      <c r="E108" s="109">
        <f t="shared" si="35"/>
        <v>658691.51</v>
      </c>
      <c r="F108" s="109">
        <f t="shared" si="25"/>
        <v>3141276.86</v>
      </c>
      <c r="G108" s="109">
        <f t="shared" ref="G108:K108" si="36">G109+G110+G111+G112+G113</f>
        <v>2744140</v>
      </c>
      <c r="H108" s="109">
        <f t="shared" si="36"/>
        <v>397136.86</v>
      </c>
      <c r="I108" s="77">
        <f t="shared" si="26"/>
        <v>0</v>
      </c>
      <c r="J108" s="77">
        <f t="shared" si="36"/>
        <v>0</v>
      </c>
      <c r="K108" s="77">
        <f t="shared" si="36"/>
        <v>0</v>
      </c>
      <c r="L108" s="109">
        <f t="shared" si="33"/>
        <v>3141276.86</v>
      </c>
      <c r="M108" s="109">
        <f t="shared" si="31"/>
        <v>9795115.8599999994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277000</v>
      </c>
      <c r="D109" s="80">
        <v>277000</v>
      </c>
      <c r="E109" s="80">
        <v>23083</v>
      </c>
      <c r="F109" s="109">
        <f t="shared" si="25"/>
        <v>0</v>
      </c>
      <c r="G109" s="80"/>
      <c r="H109" s="76"/>
      <c r="I109" s="77">
        <f t="shared" si="26"/>
        <v>0</v>
      </c>
      <c r="J109" s="76"/>
      <c r="K109" s="76"/>
      <c r="L109" s="109">
        <f t="shared" si="33"/>
        <v>0</v>
      </c>
      <c r="M109" s="109">
        <f t="shared" si="31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80">
        <v>0</v>
      </c>
      <c r="D110" s="76">
        <v>0</v>
      </c>
      <c r="E110" s="80">
        <v>0</v>
      </c>
      <c r="F110" s="109">
        <f t="shared" si="25"/>
        <v>0</v>
      </c>
      <c r="G110" s="80"/>
      <c r="H110" s="76"/>
      <c r="I110" s="77">
        <f t="shared" si="26"/>
        <v>0</v>
      </c>
      <c r="J110" s="76"/>
      <c r="K110" s="76"/>
      <c r="L110" s="109">
        <f t="shared" si="33"/>
        <v>0</v>
      </c>
      <c r="M110" s="109">
        <f t="shared" si="31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80"/>
      <c r="D111" s="76"/>
      <c r="E111" s="80"/>
      <c r="F111" s="109">
        <f t="shared" si="25"/>
        <v>0</v>
      </c>
      <c r="G111" s="80"/>
      <c r="H111" s="76"/>
      <c r="I111" s="77">
        <f t="shared" si="26"/>
        <v>0</v>
      </c>
      <c r="J111" s="76"/>
      <c r="K111" s="76"/>
      <c r="L111" s="109">
        <f t="shared" si="33"/>
        <v>0</v>
      </c>
      <c r="M111" s="109">
        <f t="shared" si="31"/>
        <v>0</v>
      </c>
      <c r="N111" s="78"/>
    </row>
    <row r="112" spans="1:15" s="18" customFormat="1" ht="18.75" x14ac:dyDescent="0.25">
      <c r="A112" s="38" t="s">
        <v>112</v>
      </c>
      <c r="B112" s="4">
        <v>530</v>
      </c>
      <c r="C112" s="80">
        <v>327432</v>
      </c>
      <c r="D112" s="80">
        <v>356873</v>
      </c>
      <c r="E112" s="80">
        <v>89218.25</v>
      </c>
      <c r="F112" s="109">
        <f t="shared" si="25"/>
        <v>0</v>
      </c>
      <c r="G112" s="80"/>
      <c r="H112" s="76"/>
      <c r="I112" s="77">
        <f t="shared" si="26"/>
        <v>0</v>
      </c>
      <c r="J112" s="76"/>
      <c r="K112" s="76"/>
      <c r="L112" s="109">
        <f t="shared" si="33"/>
        <v>0</v>
      </c>
      <c r="M112" s="109">
        <f t="shared" si="31"/>
        <v>356873</v>
      </c>
      <c r="N112" s="87"/>
    </row>
    <row r="113" spans="1:14" s="18" customFormat="1" ht="93.75" x14ac:dyDescent="0.25">
      <c r="A113" s="38" t="s">
        <v>50</v>
      </c>
      <c r="B113" s="4">
        <v>540</v>
      </c>
      <c r="C113" s="80">
        <v>8430028.7100000009</v>
      </c>
      <c r="D113" s="80">
        <v>6019966</v>
      </c>
      <c r="E113" s="80">
        <v>546390.26</v>
      </c>
      <c r="F113" s="109">
        <f t="shared" si="25"/>
        <v>3141276.86</v>
      </c>
      <c r="G113" s="80">
        <v>2744140</v>
      </c>
      <c r="H113" s="80">
        <v>397136.86</v>
      </c>
      <c r="I113" s="77">
        <f t="shared" si="26"/>
        <v>0</v>
      </c>
      <c r="J113" s="76"/>
      <c r="K113" s="76"/>
      <c r="L113" s="109">
        <f t="shared" si="33"/>
        <v>3141276.86</v>
      </c>
      <c r="M113" s="109">
        <f t="shared" si="31"/>
        <v>9161242.8599999994</v>
      </c>
      <c r="N113" s="115" t="s">
        <v>249</v>
      </c>
    </row>
    <row r="114" spans="1:14" s="19" customFormat="1" ht="18.75" x14ac:dyDescent="0.25">
      <c r="A114" s="38" t="s">
        <v>160</v>
      </c>
      <c r="B114" s="4" t="s">
        <v>161</v>
      </c>
      <c r="C114" s="76"/>
      <c r="D114" s="80">
        <v>35500</v>
      </c>
      <c r="E114" s="80"/>
      <c r="F114" s="77">
        <f t="shared" si="25"/>
        <v>0</v>
      </c>
      <c r="G114" s="76"/>
      <c r="H114" s="76"/>
      <c r="I114" s="77">
        <f t="shared" si="26"/>
        <v>0</v>
      </c>
      <c r="J114" s="76"/>
      <c r="K114" s="76"/>
      <c r="L114" s="77">
        <f t="shared" si="33"/>
        <v>0</v>
      </c>
      <c r="M114" s="109">
        <f t="shared" si="31"/>
        <v>35500</v>
      </c>
      <c r="N114" s="87"/>
    </row>
    <row r="115" spans="1:14" s="19" customFormat="1" ht="18.75" x14ac:dyDescent="0.25">
      <c r="A115" s="40" t="s">
        <v>20</v>
      </c>
      <c r="B115" s="41">
        <v>5</v>
      </c>
      <c r="C115" s="81">
        <f>C79</f>
        <v>153969591.49000001</v>
      </c>
      <c r="D115" s="81">
        <f t="shared" ref="D115:K115" si="37">D79</f>
        <v>145721542.74000001</v>
      </c>
      <c r="E115" s="81">
        <f t="shared" si="37"/>
        <v>4500793.0599999996</v>
      </c>
      <c r="F115" s="81">
        <f>G115+H115</f>
        <v>9664206.4000000004</v>
      </c>
      <c r="G115" s="81">
        <f>G79</f>
        <v>4760100</v>
      </c>
      <c r="H115" s="81">
        <f t="shared" si="37"/>
        <v>4904106.4000000004</v>
      </c>
      <c r="I115" s="81">
        <f t="shared" si="26"/>
        <v>-4359</v>
      </c>
      <c r="J115" s="81">
        <f t="shared" si="37"/>
        <v>0</v>
      </c>
      <c r="K115" s="81">
        <f t="shared" si="37"/>
        <v>-4359</v>
      </c>
      <c r="L115" s="81">
        <f t="shared" si="33"/>
        <v>9659847.4000000004</v>
      </c>
      <c r="M115" s="81">
        <f>D115+L115</f>
        <v>155381390.14000002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-2418653.349999994</v>
      </c>
      <c r="D116" s="96">
        <f>D7-D115</f>
        <v>0</v>
      </c>
      <c r="E116" s="81">
        <f>E7-E115</f>
        <v>3639566.1100000003</v>
      </c>
      <c r="F116" s="81">
        <f t="shared" si="25"/>
        <v>-3616106.4000000004</v>
      </c>
      <c r="G116" s="81">
        <f>G7-G115</f>
        <v>0</v>
      </c>
      <c r="H116" s="81">
        <f>H7-H115</f>
        <v>-3616106.4000000004</v>
      </c>
      <c r="I116" s="81">
        <f>J116+K116</f>
        <v>4359</v>
      </c>
      <c r="J116" s="81">
        <f>J7-J115</f>
        <v>0</v>
      </c>
      <c r="K116" s="81">
        <f>K7-K115</f>
        <v>4359</v>
      </c>
      <c r="L116" s="81">
        <f>F116+I116</f>
        <v>-3611747.4000000004</v>
      </c>
      <c r="M116" s="81">
        <f>D116+L116</f>
        <v>-3611747.4000000004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2418653.35</v>
      </c>
      <c r="D117" s="81">
        <f>D118+D121+D124+D125+D126+D127</f>
        <v>3611747.4</v>
      </c>
      <c r="E117" s="81">
        <f>E118+E121+E124+E125+E126+E127</f>
        <v>-3639566.11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3611747.4</v>
      </c>
      <c r="N117" s="85"/>
    </row>
    <row r="118" spans="1:14" s="16" customFormat="1" ht="30" x14ac:dyDescent="0.25">
      <c r="A118" s="38" t="s">
        <v>84</v>
      </c>
      <c r="B118" s="4"/>
      <c r="C118" s="77">
        <f t="shared" ref="C118:K118" si="39">C119+C120</f>
        <v>0</v>
      </c>
      <c r="D118" s="77">
        <f t="shared" si="39"/>
        <v>0</v>
      </c>
      <c r="E118" s="77">
        <f t="shared" si="39"/>
        <v>0</v>
      </c>
      <c r="F118" s="77">
        <f t="shared" si="39"/>
        <v>0</v>
      </c>
      <c r="G118" s="106">
        <f t="shared" si="39"/>
        <v>0</v>
      </c>
      <c r="H118" s="106">
        <f t="shared" si="39"/>
        <v>0</v>
      </c>
      <c r="I118" s="77">
        <f t="shared" si="39"/>
        <v>0</v>
      </c>
      <c r="J118" s="106">
        <f t="shared" si="39"/>
        <v>0</v>
      </c>
      <c r="K118" s="106">
        <f t="shared" si="39"/>
        <v>0</v>
      </c>
      <c r="L118" s="75">
        <f t="shared" ref="L118:L131" si="40">F118+I118</f>
        <v>0</v>
      </c>
      <c r="M118" s="77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76"/>
      <c r="D119" s="76">
        <v>0</v>
      </c>
      <c r="E119" s="76"/>
      <c r="F119" s="75">
        <f>G119+H119</f>
        <v>0</v>
      </c>
      <c r="G119" s="107"/>
      <c r="H119" s="107"/>
      <c r="I119" s="75">
        <f>J119+K119</f>
        <v>0</v>
      </c>
      <c r="J119" s="107"/>
      <c r="K119" s="107"/>
      <c r="L119" s="75">
        <f t="shared" si="40"/>
        <v>0</v>
      </c>
      <c r="M119" s="77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76"/>
      <c r="D120" s="76">
        <v>0</v>
      </c>
      <c r="E120" s="76"/>
      <c r="F120" s="77">
        <f>G120+H120</f>
        <v>0</v>
      </c>
      <c r="G120" s="108"/>
      <c r="H120" s="108"/>
      <c r="I120" s="75">
        <f>J120+K120</f>
        <v>0</v>
      </c>
      <c r="J120" s="108"/>
      <c r="K120" s="108"/>
      <c r="L120" s="75">
        <f t="shared" si="40"/>
        <v>0</v>
      </c>
      <c r="M120" s="77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77">
        <f t="shared" ref="C121:J121" si="42">C122+C123</f>
        <v>0</v>
      </c>
      <c r="D121" s="77">
        <f>D122+D123</f>
        <v>0</v>
      </c>
      <c r="E121" s="77">
        <f>E122+E123</f>
        <v>0</v>
      </c>
      <c r="F121" s="77">
        <f t="shared" si="42"/>
        <v>0</v>
      </c>
      <c r="G121" s="106">
        <f t="shared" si="42"/>
        <v>0</v>
      </c>
      <c r="H121" s="106">
        <f t="shared" si="42"/>
        <v>0</v>
      </c>
      <c r="I121" s="77">
        <f t="shared" si="42"/>
        <v>0</v>
      </c>
      <c r="J121" s="106">
        <f t="shared" si="42"/>
        <v>0</v>
      </c>
      <c r="K121" s="106">
        <f>K122+K123</f>
        <v>0</v>
      </c>
      <c r="L121" s="77">
        <f t="shared" si="40"/>
        <v>0</v>
      </c>
      <c r="M121" s="77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76"/>
      <c r="D122" s="76"/>
      <c r="E122" s="76"/>
      <c r="F122" s="75">
        <f t="shared" ref="F122:F126" si="43">G122+H122</f>
        <v>0</v>
      </c>
      <c r="G122" s="108"/>
      <c r="H122" s="108"/>
      <c r="I122" s="77">
        <f t="shared" ref="I122:I126" si="44">J122+K122</f>
        <v>0</v>
      </c>
      <c r="J122" s="108"/>
      <c r="K122" s="108"/>
      <c r="L122" s="75">
        <f t="shared" si="40"/>
        <v>0</v>
      </c>
      <c r="M122" s="77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76"/>
      <c r="D123" s="76"/>
      <c r="E123" s="76"/>
      <c r="F123" s="75">
        <f t="shared" si="43"/>
        <v>0</v>
      </c>
      <c r="G123" s="108"/>
      <c r="H123" s="108"/>
      <c r="I123" s="75">
        <f t="shared" si="44"/>
        <v>0</v>
      </c>
      <c r="J123" s="108"/>
      <c r="K123" s="108"/>
      <c r="L123" s="75">
        <f t="shared" si="40"/>
        <v>0</v>
      </c>
      <c r="M123" s="77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76"/>
      <c r="D124" s="76"/>
      <c r="E124" s="76"/>
      <c r="F124" s="75">
        <f t="shared" si="43"/>
        <v>0</v>
      </c>
      <c r="G124" s="108"/>
      <c r="H124" s="108"/>
      <c r="I124" s="75">
        <f t="shared" si="44"/>
        <v>0</v>
      </c>
      <c r="J124" s="108"/>
      <c r="K124" s="108"/>
      <c r="L124" s="75">
        <f t="shared" si="40"/>
        <v>0</v>
      </c>
      <c r="M124" s="77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76"/>
      <c r="D125" s="78">
        <v>0</v>
      </c>
      <c r="E125" s="78"/>
      <c r="F125" s="75">
        <f t="shared" si="43"/>
        <v>0</v>
      </c>
      <c r="G125" s="108"/>
      <c r="H125" s="108"/>
      <c r="I125" s="75">
        <f t="shared" si="44"/>
        <v>0</v>
      </c>
      <c r="J125" s="108"/>
      <c r="K125" s="108"/>
      <c r="L125" s="75">
        <f t="shared" si="40"/>
        <v>0</v>
      </c>
      <c r="M125" s="77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76"/>
      <c r="D126" s="78"/>
      <c r="E126" s="78"/>
      <c r="F126" s="75">
        <f t="shared" si="43"/>
        <v>0</v>
      </c>
      <c r="G126" s="107"/>
      <c r="H126" s="107"/>
      <c r="I126" s="75">
        <f t="shared" si="44"/>
        <v>0</v>
      </c>
      <c r="J126" s="107"/>
      <c r="K126" s="107"/>
      <c r="L126" s="75">
        <f t="shared" si="40"/>
        <v>0</v>
      </c>
      <c r="M126" s="75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2418653.35</v>
      </c>
      <c r="D127" s="82">
        <v>3611747.4</v>
      </c>
      <c r="E127" s="82">
        <v>-3639566.11</v>
      </c>
      <c r="F127" s="75">
        <f>G127+H127</f>
        <v>0</v>
      </c>
      <c r="G127" s="107"/>
      <c r="H127" s="107"/>
      <c r="I127" s="75">
        <f>J127+K127</f>
        <v>0</v>
      </c>
      <c r="J127" s="107">
        <v>0</v>
      </c>
      <c r="K127" s="107">
        <v>0</v>
      </c>
      <c r="L127" s="75">
        <f>F127+I127</f>
        <v>0</v>
      </c>
      <c r="M127" s="113">
        <v>3611747.4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78"/>
      <c r="G128" s="78"/>
      <c r="H128" s="78"/>
      <c r="I128" s="78"/>
      <c r="J128" s="78"/>
      <c r="K128" s="78"/>
      <c r="L128" s="75">
        <f t="shared" si="40"/>
        <v>0</v>
      </c>
      <c r="M128" s="121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109">
        <f>C130+C131</f>
        <v>6030400.75</v>
      </c>
      <c r="D129" s="109">
        <f>D130+D131</f>
        <v>3611747.4</v>
      </c>
      <c r="E129" s="109">
        <v>7337784.5300000003</v>
      </c>
      <c r="F129" s="77"/>
      <c r="G129" s="106">
        <f>G130+G131</f>
        <v>0</v>
      </c>
      <c r="H129" s="106">
        <f>H130+H131</f>
        <v>0</v>
      </c>
      <c r="I129" s="77">
        <f>J129+K129</f>
        <v>0</v>
      </c>
      <c r="J129" s="106">
        <f>J130+J131</f>
        <v>0</v>
      </c>
      <c r="K129" s="106"/>
      <c r="L129" s="75">
        <f t="shared" si="40"/>
        <v>0</v>
      </c>
      <c r="M129" s="109">
        <f>D129+L129</f>
        <v>3611747.4</v>
      </c>
      <c r="N129" s="76"/>
    </row>
    <row r="130" spans="1:14" s="16" customFormat="1" ht="33.75" customHeight="1" x14ac:dyDescent="0.25">
      <c r="A130" s="38" t="s">
        <v>51</v>
      </c>
      <c r="B130" s="4"/>
      <c r="C130" s="80"/>
      <c r="D130" s="80">
        <v>0</v>
      </c>
      <c r="E130" s="80">
        <v>49565.75</v>
      </c>
      <c r="F130" s="77">
        <f>G130+H130</f>
        <v>0</v>
      </c>
      <c r="G130" s="108"/>
      <c r="H130" s="108"/>
      <c r="I130" s="77">
        <f>J130+K130</f>
        <v>0</v>
      </c>
      <c r="J130" s="108"/>
      <c r="K130" s="108"/>
      <c r="L130" s="75">
        <f t="shared" si="40"/>
        <v>0</v>
      </c>
      <c r="M130" s="77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6030400.75</v>
      </c>
      <c r="D131" s="80">
        <v>3611747.4</v>
      </c>
      <c r="E131" s="80">
        <f>E129-E130</f>
        <v>7288218.7800000003</v>
      </c>
      <c r="F131" s="77">
        <f>G131+H131</f>
        <v>0</v>
      </c>
      <c r="G131" s="108"/>
      <c r="H131" s="108"/>
      <c r="I131" s="77">
        <f>J131+K131</f>
        <v>0</v>
      </c>
      <c r="J131" s="108"/>
      <c r="K131" s="108"/>
      <c r="L131" s="75">
        <f t="shared" si="40"/>
        <v>0</v>
      </c>
      <c r="M131" s="109">
        <f>D131+L131</f>
        <v>3611747.4</v>
      </c>
      <c r="N131" s="76"/>
    </row>
    <row r="132" spans="1:14" s="16" customFormat="1" ht="18.75" x14ac:dyDescent="0.25">
      <c r="A132" s="38" t="s">
        <v>158</v>
      </c>
      <c r="B132" s="4"/>
      <c r="C132" s="80">
        <v>21495839.16</v>
      </c>
      <c r="D132" s="80">
        <v>20591466</v>
      </c>
      <c r="E132" s="80">
        <v>1537426.56</v>
      </c>
      <c r="F132" s="80"/>
      <c r="G132" s="125"/>
      <c r="H132" s="125"/>
      <c r="I132" s="80"/>
      <c r="J132" s="125"/>
      <c r="K132" s="125"/>
      <c r="L132" s="80"/>
      <c r="M132" s="80">
        <v>21575381.82</v>
      </c>
      <c r="N132" s="94"/>
    </row>
    <row r="133" spans="1:14" s="16" customFormat="1" ht="85.5" customHeight="1" x14ac:dyDescent="0.25">
      <c r="A133" s="38" t="s">
        <v>107</v>
      </c>
      <c r="B133" s="4" t="s">
        <v>152</v>
      </c>
      <c r="C133" s="109">
        <f>C116/(C7-C32-C132)*100</f>
        <v>-14.358371477276444</v>
      </c>
      <c r="D133" s="109">
        <f>D116/(D7-D32-D132)*100</f>
        <v>0</v>
      </c>
      <c r="E133" s="109">
        <f>E116/(E7-E32-E132)*100</f>
        <v>237.06134661035145</v>
      </c>
      <c r="F133" s="80"/>
      <c r="G133" s="125"/>
      <c r="H133" s="125"/>
      <c r="I133" s="80"/>
      <c r="J133" s="125"/>
      <c r="K133" s="125"/>
      <c r="L133" s="80"/>
      <c r="M133" s="109">
        <f>M116/(M7-M32-M132)*100</f>
        <v>-21.785555906726426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3611747.4</v>
      </c>
      <c r="E134" s="64">
        <f>E117</f>
        <v>-3639566.11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3611747.4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33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2019-02-28T05:58:31Z</cp:lastPrinted>
  <dcterms:created xsi:type="dcterms:W3CDTF">2010-10-01T10:15:42Z</dcterms:created>
  <dcterms:modified xsi:type="dcterms:W3CDTF">2019-03-01T14:40:35Z</dcterms:modified>
</cp:coreProperties>
</file>